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11640" activeTab="2"/>
  </bookViews>
  <sheets>
    <sheet name="Zadanie" sheetId="5" r:id="rId1"/>
    <sheet name="Rekapitulacia" sheetId="4" r:id="rId2"/>
    <sheet name="Kryci list" sheetId="3" r:id="rId3"/>
  </sheets>
  <definedNames>
    <definedName name="_xlnm._FilterDatabase" hidden="1">#REF!</definedName>
    <definedName name="fakt1R">#REF!</definedName>
    <definedName name="_xlnm.Print_Titles" localSheetId="1">Rekapitulacia!$8:$10</definedName>
    <definedName name="_xlnm.Print_Titles" localSheetId="0">Zadanie!$8:$10</definedName>
    <definedName name="_xlnm.Print_Area" localSheetId="2">'Kryci list'!$A:$J</definedName>
    <definedName name="_xlnm.Print_Area" localSheetId="1">Rekapitulacia!$A:$G</definedName>
    <definedName name="_xlnm.Print_Area" localSheetId="0">Zadanie!$A:$O</definedName>
  </definedNames>
  <calcPr calcId="124519"/>
</workbook>
</file>

<file path=xl/calcChain.xml><?xml version="1.0" encoding="utf-8"?>
<calcChain xmlns="http://schemas.openxmlformats.org/spreadsheetml/2006/main">
  <c r="I30" i="3"/>
  <c r="J30" s="1"/>
  <c r="G25" i="4"/>
  <c r="F25"/>
  <c r="E25"/>
  <c r="D25"/>
  <c r="C25"/>
  <c r="B25"/>
  <c r="W137" i="5"/>
  <c r="E137"/>
  <c r="N137"/>
  <c r="L137"/>
  <c r="J137"/>
  <c r="I137"/>
  <c r="H137"/>
  <c r="E17" i="3"/>
  <c r="D17"/>
  <c r="G22" i="4"/>
  <c r="F22"/>
  <c r="E22"/>
  <c r="D22"/>
  <c r="C22"/>
  <c r="B22"/>
  <c r="W135" i="5"/>
  <c r="E135"/>
  <c r="N135"/>
  <c r="L135"/>
  <c r="J135"/>
  <c r="I135"/>
  <c r="H135"/>
  <c r="G21" i="4"/>
  <c r="F21"/>
  <c r="E21"/>
  <c r="D21"/>
  <c r="C21"/>
  <c r="B21"/>
  <c r="W133" i="5"/>
  <c r="E133"/>
  <c r="N133"/>
  <c r="L133"/>
  <c r="J133"/>
  <c r="I133"/>
  <c r="H133"/>
  <c r="N125"/>
  <c r="L125"/>
  <c r="J125"/>
  <c r="H125"/>
  <c r="G20" i="4"/>
  <c r="F20"/>
  <c r="E20"/>
  <c r="D20"/>
  <c r="C20"/>
  <c r="B20"/>
  <c r="W122" i="5"/>
  <c r="E122"/>
  <c r="N122"/>
  <c r="L122"/>
  <c r="J122"/>
  <c r="I122"/>
  <c r="H122"/>
  <c r="N121"/>
  <c r="L121"/>
  <c r="J121"/>
  <c r="H121"/>
  <c r="N120"/>
  <c r="L120"/>
  <c r="J120"/>
  <c r="H120"/>
  <c r="N119"/>
  <c r="L119"/>
  <c r="J119"/>
  <c r="H119"/>
  <c r="N118"/>
  <c r="L118"/>
  <c r="J118"/>
  <c r="H118"/>
  <c r="N117"/>
  <c r="L117"/>
  <c r="J117"/>
  <c r="H117"/>
  <c r="N115"/>
  <c r="L115"/>
  <c r="J115"/>
  <c r="H115"/>
  <c r="N114"/>
  <c r="L114"/>
  <c r="J114"/>
  <c r="H114"/>
  <c r="N113"/>
  <c r="L113"/>
  <c r="J113"/>
  <c r="H113"/>
  <c r="N112"/>
  <c r="L112"/>
  <c r="J112"/>
  <c r="H112"/>
  <c r="N109"/>
  <c r="L109"/>
  <c r="J109"/>
  <c r="H109"/>
  <c r="G19" i="4"/>
  <c r="F19"/>
  <c r="E19"/>
  <c r="D19"/>
  <c r="C19"/>
  <c r="B19"/>
  <c r="W106" i="5"/>
  <c r="E106"/>
  <c r="N106"/>
  <c r="L106"/>
  <c r="J106"/>
  <c r="I106"/>
  <c r="H106"/>
  <c r="N105"/>
  <c r="L105"/>
  <c r="J105"/>
  <c r="H105"/>
  <c r="N102"/>
  <c r="L102"/>
  <c r="J102"/>
  <c r="H102"/>
  <c r="N99"/>
  <c r="L99"/>
  <c r="J99"/>
  <c r="I99"/>
  <c r="N98"/>
  <c r="L98"/>
  <c r="J98"/>
  <c r="H98"/>
  <c r="N97"/>
  <c r="L97"/>
  <c r="J97"/>
  <c r="H97"/>
  <c r="N95"/>
  <c r="L95"/>
  <c r="J95"/>
  <c r="I95"/>
  <c r="N93"/>
  <c r="L93"/>
  <c r="J93"/>
  <c r="H93"/>
  <c r="N88"/>
  <c r="L88"/>
  <c r="J88"/>
  <c r="I88"/>
  <c r="N83"/>
  <c r="L83"/>
  <c r="J83"/>
  <c r="I83"/>
  <c r="N68"/>
  <c r="L68"/>
  <c r="J68"/>
  <c r="H68"/>
  <c r="E16" i="3"/>
  <c r="F24" s="1"/>
  <c r="D16"/>
  <c r="G17" i="4"/>
  <c r="F17"/>
  <c r="E17"/>
  <c r="D17"/>
  <c r="C17"/>
  <c r="B17"/>
  <c r="W64" i="5"/>
  <c r="E64"/>
  <c r="N64"/>
  <c r="L64"/>
  <c r="J64"/>
  <c r="I64"/>
  <c r="H64"/>
  <c r="G16" i="4"/>
  <c r="F16"/>
  <c r="E16"/>
  <c r="D16"/>
  <c r="C16"/>
  <c r="B16"/>
  <c r="W62" i="5"/>
  <c r="E62"/>
  <c r="N62"/>
  <c r="L62"/>
  <c r="J62"/>
  <c r="I62"/>
  <c r="H62"/>
  <c r="N61"/>
  <c r="L61"/>
  <c r="J61"/>
  <c r="H61"/>
  <c r="N60"/>
  <c r="L60"/>
  <c r="J60"/>
  <c r="I60"/>
  <c r="N59"/>
  <c r="L59"/>
  <c r="J59"/>
  <c r="H59"/>
  <c r="N58"/>
  <c r="L58"/>
  <c r="J58"/>
  <c r="H58"/>
  <c r="N57"/>
  <c r="L57"/>
  <c r="J57"/>
  <c r="H57"/>
  <c r="N55"/>
  <c r="L55"/>
  <c r="J55"/>
  <c r="H55"/>
  <c r="G15" i="4"/>
  <c r="F15"/>
  <c r="E15"/>
  <c r="D15"/>
  <c r="C15"/>
  <c r="B15"/>
  <c r="W52" i="5"/>
  <c r="E52"/>
  <c r="N52"/>
  <c r="L52"/>
  <c r="J52"/>
  <c r="I52"/>
  <c r="H52"/>
  <c r="N50"/>
  <c r="L50"/>
  <c r="J50"/>
  <c r="H50"/>
  <c r="G14" i="4"/>
  <c r="F14"/>
  <c r="E14"/>
  <c r="D14"/>
  <c r="C14"/>
  <c r="B14"/>
  <c r="W47" i="5"/>
  <c r="E47"/>
  <c r="N47"/>
  <c r="L47"/>
  <c r="J47"/>
  <c r="I47"/>
  <c r="H47"/>
  <c r="N45"/>
  <c r="L45"/>
  <c r="J45"/>
  <c r="I45"/>
  <c r="N44"/>
  <c r="L44"/>
  <c r="J44"/>
  <c r="H44"/>
  <c r="G13" i="4"/>
  <c r="F13"/>
  <c r="E13"/>
  <c r="D13"/>
  <c r="C13"/>
  <c r="B13"/>
  <c r="W41" i="5"/>
  <c r="E41"/>
  <c r="N41"/>
  <c r="L41"/>
  <c r="J41"/>
  <c r="I41"/>
  <c r="H41"/>
  <c r="N40"/>
  <c r="L40"/>
  <c r="J40"/>
  <c r="H40"/>
  <c r="N37"/>
  <c r="L37"/>
  <c r="J37"/>
  <c r="H37"/>
  <c r="N36"/>
  <c r="L36"/>
  <c r="J36"/>
  <c r="H36"/>
  <c r="N34"/>
  <c r="L34"/>
  <c r="J34"/>
  <c r="H34"/>
  <c r="N31"/>
  <c r="L31"/>
  <c r="J31"/>
  <c r="H31"/>
  <c r="G12" i="4"/>
  <c r="F12"/>
  <c r="E12"/>
  <c r="D12"/>
  <c r="C12"/>
  <c r="B12"/>
  <c r="W28" i="5"/>
  <c r="E28"/>
  <c r="N28"/>
  <c r="L28"/>
  <c r="J28"/>
  <c r="I28"/>
  <c r="H28"/>
  <c r="N24"/>
  <c r="L24"/>
  <c r="J24"/>
  <c r="H24"/>
  <c r="N23"/>
  <c r="L23"/>
  <c r="J23"/>
  <c r="H23"/>
  <c r="N21"/>
  <c r="L21"/>
  <c r="J21"/>
  <c r="H21"/>
  <c r="N19"/>
  <c r="L19"/>
  <c r="J19"/>
  <c r="H19"/>
  <c r="N18"/>
  <c r="L18"/>
  <c r="J18"/>
  <c r="H18"/>
  <c r="N16"/>
  <c r="L16"/>
  <c r="J16"/>
  <c r="H16"/>
  <c r="N14"/>
  <c r="L14"/>
  <c r="J14"/>
  <c r="H14"/>
  <c r="F25" i="3"/>
  <c r="J26"/>
  <c r="J20"/>
  <c r="E20"/>
  <c r="D20"/>
  <c r="F19"/>
  <c r="F18"/>
  <c r="F17"/>
  <c r="J14"/>
  <c r="F14"/>
  <c r="J13"/>
  <c r="F13"/>
  <c r="J12"/>
  <c r="F12"/>
  <c r="F1"/>
  <c r="B8" i="4"/>
  <c r="D8" i="5"/>
  <c r="F23" i="3" l="1"/>
  <c r="F16"/>
  <c r="F22"/>
  <c r="F26" s="1"/>
  <c r="F20"/>
  <c r="J28" l="1"/>
  <c r="I29" s="1"/>
  <c r="J29" s="1"/>
  <c r="J31" l="1"/>
</calcChain>
</file>

<file path=xl/sharedStrings.xml><?xml version="1.0" encoding="utf-8"?>
<sst xmlns="http://schemas.openxmlformats.org/spreadsheetml/2006/main" count="829" uniqueCount="376">
  <si>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</si>
  <si>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</si>
  <si>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</si>
  <si>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</si>
  <si>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</si>
  <si>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</si>
  <si>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</si>
  <si>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</si>
  <si>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</si>
  <si>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</si>
  <si>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</si>
  <si>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</si>
  <si>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</si>
  <si>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</si>
  <si>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</si>
  <si>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</si>
  <si>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</si>
  <si>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</si>
  <si>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</si>
  <si>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</si>
  <si>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</si>
  <si>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</si>
  <si>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</si>
  <si>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</si>
  <si>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</si>
  <si>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</si>
  <si>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</si>
  <si>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</si>
  <si>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</si>
  <si>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</si>
  <si>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</si>
  <si>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</si>
  <si>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</si>
  <si>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</si>
  <si>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</si>
  <si>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</si>
  <si>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</si>
  <si>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</si>
  <si>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</si>
  <si>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</si>
  <si>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</si>
  <si>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</si>
  <si>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</si>
  <si>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</si>
  <si>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</si>
  <si>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</si>
  <si>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</si>
  <si>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</si>
  <si>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</si>
  <si>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</si>
  <si>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</si>
  <si>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</si>
  <si>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</si>
  <si>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</si>
  <si>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</si>
  <si>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</si>
  <si>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</si>
  <si>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</si>
  <si>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</si>
  <si>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</si>
  <si>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</si>
  <si>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</si>
  <si>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</si>
  <si>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</si>
  <si>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</si>
  <si>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</si>
  <si>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</si>
  <si>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</si>
  <si>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</si>
  <si>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</si>
  <si>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</si>
  <si>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</si>
  <si>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</si>
  <si>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</si>
  <si>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</si>
  <si>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</si>
  <si>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</si>
  <si>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</si>
  <si>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</si>
  <si>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</si>
  <si>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</si>
  <si>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</si>
  <si>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</si>
  <si>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</si>
  <si>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</si>
  <si>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</si>
  <si>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</si>
  <si>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</si>
  <si>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</si>
  <si>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</si>
  <si>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</si>
  <si>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</si>
  <si>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</si>
  <si>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</si>
  <si>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</si>
  <si>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</si>
  <si>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</si>
  <si>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</si>
  <si>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</si>
  <si>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</si>
  <si>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</si>
  <si>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</si>
  <si>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</si>
  <si>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</si>
  <si>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</si>
  <si>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</si>
  <si>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</si>
  <si>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</si>
  <si>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</si>
  <si>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</si>
  <si>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</si>
  <si>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</si>
  <si>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</si>
  <si>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Základná škola s materskou školou Makov č. 264 </t>
  </si>
  <si>
    <t xml:space="preserve">Spracoval:                                         </t>
  </si>
  <si>
    <t xml:space="preserve">Projektant: ARST Podvysoká 129 </t>
  </si>
  <si>
    <t xml:space="preserve">JKSO : </t>
  </si>
  <si>
    <t>Dátum: 27.02.2020</t>
  </si>
  <si>
    <t>Stavba : Exterierová učebňa - Základná škola s materskou školou Makov</t>
  </si>
  <si>
    <t>HLUBINA Stanislav</t>
  </si>
  <si>
    <t xml:space="preserve"> HLUBINA Stanislav</t>
  </si>
  <si>
    <t>JKSO :</t>
  </si>
  <si>
    <t>27.02.2020</t>
  </si>
  <si>
    <t xml:space="preserve">Základná škola s materskou školou Makov č. 264 </t>
  </si>
  <si>
    <t xml:space="preserve">ARST Podvysoká 129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</si>
  <si>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</si>
  <si>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</si>
  <si>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</si>
  <si>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</si>
  <si>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</si>
  <si>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</si>
  <si>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</si>
  <si>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</si>
  <si>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</si>
  <si>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</si>
  <si>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</si>
  <si>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</si>
  <si>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</si>
  <si>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</si>
  <si>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</si>
  <si>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</si>
  <si>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</si>
  <si>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</si>
  <si>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131201101</t>
  </si>
  <si>
    <t>Hĺbenie zárezov v horn. tr. 3</t>
  </si>
  <si>
    <t>m3</t>
  </si>
  <si>
    <t xml:space="preserve">                    </t>
  </si>
  <si>
    <t>13120-1101</t>
  </si>
  <si>
    <t>45.11.21</t>
  </si>
  <si>
    <t>EK</t>
  </si>
  <si>
    <t>S</t>
  </si>
  <si>
    <t>14,88*5,88*0,15 =   13,124</t>
  </si>
  <si>
    <t>133201101</t>
  </si>
  <si>
    <t>Hĺbenie šachiet v horn. tr. 3 do 100 m3</t>
  </si>
  <si>
    <t>13320-1101</t>
  </si>
  <si>
    <t>0,80*0,80*1,00*8 =   5,120</t>
  </si>
  <si>
    <t>162201102</t>
  </si>
  <si>
    <t>Vodorovné premiestnenie výkopu do 50 m horn. tr. 1-4</t>
  </si>
  <si>
    <t>16220-1102</t>
  </si>
  <si>
    <t>45.11.24</t>
  </si>
  <si>
    <t>162501101</t>
  </si>
  <si>
    <t>Vodorovné premiestnenie výkopu do 2500 m horn. tr. 1-4</t>
  </si>
  <si>
    <t>16250-1101</t>
  </si>
  <si>
    <t>13,124+5,12 =   18,244</t>
  </si>
  <si>
    <t>001</t>
  </si>
  <si>
    <t>171151101</t>
  </si>
  <si>
    <t>Hutnenie podkladu pre akýkoľvek sklon, dĺžku a mieru zhutnenia</t>
  </si>
  <si>
    <t>m2</t>
  </si>
  <si>
    <t>17115-1101</t>
  </si>
  <si>
    <t>14,88*5,88 =   87,494</t>
  </si>
  <si>
    <t>171201201</t>
  </si>
  <si>
    <t>Uloženie sypaniny na skládku - vrámci obce bez poplatku</t>
  </si>
  <si>
    <t>17120-1201</t>
  </si>
  <si>
    <t>231</t>
  </si>
  <si>
    <t>182001111</t>
  </si>
  <si>
    <t>Plošná úprava terénu, nerovnosti do +-100 mm v rovine</t>
  </si>
  <si>
    <t>18200-1111</t>
  </si>
  <si>
    <t>okolo zámkovej dlažby</t>
  </si>
  <si>
    <t>15,88*1,00*2 =   31,760</t>
  </si>
  <si>
    <t>5,88*1,00*2 =   11,760</t>
  </si>
  <si>
    <t xml:space="preserve">1 - ZEMNE PRÁCE  spolu: </t>
  </si>
  <si>
    <t>2 - ZÁKLADY</t>
  </si>
  <si>
    <t>011</t>
  </si>
  <si>
    <t>275321411</t>
  </si>
  <si>
    <t>Základové pätky zo železobetónu tr. C25/30</t>
  </si>
  <si>
    <t>27532-1411</t>
  </si>
  <si>
    <t>45.25.32</t>
  </si>
  <si>
    <t>0,80*0,80*0,60*8 =   3,072</t>
  </si>
  <si>
    <t>0,40*0,40*0,60*8 =   0,768</t>
  </si>
  <si>
    <t>275351217</t>
  </si>
  <si>
    <t>Debnenie základových pätiek drevené tradičné, zhotovenie</t>
  </si>
  <si>
    <t>27535-1217</t>
  </si>
  <si>
    <t>0,40*0,60*4*8 =   7,680</t>
  </si>
  <si>
    <t>275351218</t>
  </si>
  <si>
    <t>Debnenie základových pätiek drevené tradičné, odstránenie</t>
  </si>
  <si>
    <t>27535-1218</t>
  </si>
  <si>
    <t>275361821</t>
  </si>
  <si>
    <t>Výstuž základových pätiek BSt 500 (10505)</t>
  </si>
  <si>
    <t>t</t>
  </si>
  <si>
    <t>27536-1821</t>
  </si>
  <si>
    <t>40 kg/m3</t>
  </si>
  <si>
    <t>3,84*0,04 =   0,154</t>
  </si>
  <si>
    <t>002</t>
  </si>
  <si>
    <t>289970111</t>
  </si>
  <si>
    <t>Vrstva z geotextílie Tatratex PP 300g/m2 prisypaním</t>
  </si>
  <si>
    <t>28997-0111</t>
  </si>
  <si>
    <t>45.25.21</t>
  </si>
  <si>
    <t xml:space="preserve">2 - ZÁKLADY  spolu: </t>
  </si>
  <si>
    <t>5 - KOMUNIKÁCIE</t>
  </si>
  <si>
    <t>221</t>
  </si>
  <si>
    <t>596811221</t>
  </si>
  <si>
    <t>Kladenie bet. dlažby pre chodcov do lôžka z kam., veľ. do 0,25 m2, pl. 50-100 m2</t>
  </si>
  <si>
    <t>59681-1221</t>
  </si>
  <si>
    <t>45.23.12</t>
  </si>
  <si>
    <t>MAT</t>
  </si>
  <si>
    <t>592479500</t>
  </si>
  <si>
    <t>Dlažba betonová vymývaná 50x50x5 cm</t>
  </si>
  <si>
    <t>26.61.11</t>
  </si>
  <si>
    <t>EZ</t>
  </si>
  <si>
    <t>87,494*1,05 =   91,869</t>
  </si>
  <si>
    <t xml:space="preserve">5 - KOMUNIKÁCIE  spolu: </t>
  </si>
  <si>
    <t>6 - ÚPRAVY POVRCHOV, PODLAHY, VÝPLNE</t>
  </si>
  <si>
    <t>631571003</t>
  </si>
  <si>
    <t>Násyp z kameniva drveného</t>
  </si>
  <si>
    <t>63157-1003</t>
  </si>
  <si>
    <t>45.25.50</t>
  </si>
  <si>
    <t>87,494*0,10 =   8,749</t>
  </si>
  <si>
    <t xml:space="preserve">6 - ÚPRAVY POVRCHOV, PODLAHY, VÝPLNE  spolu: </t>
  </si>
  <si>
    <t>9 - OSTATNÉ KONŠTRUKCIE A PRÁCE</t>
  </si>
  <si>
    <t>919734205</t>
  </si>
  <si>
    <t>Rezanie betonovej dlažby hr. do 5 cm</t>
  </si>
  <si>
    <t>m</t>
  </si>
  <si>
    <t>91973-4205</t>
  </si>
  <si>
    <t>14,88+5,88 =   20,760</t>
  </si>
  <si>
    <t>003</t>
  </si>
  <si>
    <t>941955004</t>
  </si>
  <si>
    <t>Lešenie ľahké prac. pomocné výš. podlahy do 3,5 m</t>
  </si>
  <si>
    <t>94195-5004</t>
  </si>
  <si>
    <t>45.25.10</t>
  </si>
  <si>
    <t>952901411</t>
  </si>
  <si>
    <t>Vyčistenie ostatných objektov</t>
  </si>
  <si>
    <t>95290-1411</t>
  </si>
  <si>
    <t>45.45.13</t>
  </si>
  <si>
    <t>014</t>
  </si>
  <si>
    <t>953941721</t>
  </si>
  <si>
    <t>Osadenie objímok a držiakov v murive betónovom</t>
  </si>
  <si>
    <t>kus</t>
  </si>
  <si>
    <t>95394-1721</t>
  </si>
  <si>
    <t>553000113</t>
  </si>
  <si>
    <t>Kotevné železo</t>
  </si>
  <si>
    <t>28.11.23</t>
  </si>
  <si>
    <t>998223011</t>
  </si>
  <si>
    <t>Presun hmôt pre pozemné komunikácie, kryt dláždený</t>
  </si>
  <si>
    <t>99822-3011</t>
  </si>
  <si>
    <t xml:space="preserve">9 - OSTATNÉ KONŠTRUKCIE A PRÁCE  spolu: </t>
  </si>
  <si>
    <t xml:space="preserve">PRÁCE A DODÁVKY HSV  spolu: </t>
  </si>
  <si>
    <t>PRÁCE A DODÁVKY PSV</t>
  </si>
  <si>
    <t>762 - Konštrukcie tesárske</t>
  </si>
  <si>
    <t>763</t>
  </si>
  <si>
    <t>763734113</t>
  </si>
  <si>
    <t>Montáž krokiev, väzníc, stužidiel prierez. plocha do 500 cm2</t>
  </si>
  <si>
    <t>I</t>
  </si>
  <si>
    <t>76373-4113</t>
  </si>
  <si>
    <t>45.22.11</t>
  </si>
  <si>
    <t>IK</t>
  </si>
  <si>
    <t>nosníky 180/180 mm</t>
  </si>
  <si>
    <t>4,45*6 =   26,700</t>
  </si>
  <si>
    <t>4,65*4 =   18,600</t>
  </si>
  <si>
    <t>stlpy 180/180 mm</t>
  </si>
  <si>
    <t>4,95*4 =   19,800</t>
  </si>
  <si>
    <t>5,90*4 =   23,600</t>
  </si>
  <si>
    <t>väznica 180/240 mm</t>
  </si>
  <si>
    <t>5,50*4 =   22,000</t>
  </si>
  <si>
    <t>6,60*2 =   13,200</t>
  </si>
  <si>
    <t>krokva 80/200 mm</t>
  </si>
  <si>
    <t>6,90*23 =   158,700</t>
  </si>
  <si>
    <t>vzpera 150/150 mm</t>
  </si>
  <si>
    <t>1,50*16 =   24,000</t>
  </si>
  <si>
    <t>1,90*16 =   30,400</t>
  </si>
  <si>
    <t>605151500</t>
  </si>
  <si>
    <t>Hranol SM 1</t>
  </si>
  <si>
    <t>20.10.10</t>
  </si>
  <si>
    <t>IZ</t>
  </si>
  <si>
    <t>88,70*0,18*0,18*1,10 =   3,161</t>
  </si>
  <si>
    <t>35,20*0,18*0,24*1,10 =   1,673</t>
  </si>
  <si>
    <t>158,70*0,08*0,20*1,10 =   2,793</t>
  </si>
  <si>
    <t>54,40*0,15*0,15*1,10 =   1,346</t>
  </si>
  <si>
    <t>605959820</t>
  </si>
  <si>
    <t>Prirážka za hoblovanie</t>
  </si>
  <si>
    <t>20.10.22</t>
  </si>
  <si>
    <t>88,70*0,72 =   63,864</t>
  </si>
  <si>
    <t>35,200,84</t>
  </si>
  <si>
    <t>158,70*0,56 =   88,872</t>
  </si>
  <si>
    <t>54,40*0,60 =   32,640</t>
  </si>
  <si>
    <t>762</t>
  </si>
  <si>
    <t>762341260</t>
  </si>
  <si>
    <t>Montáž debnenia striech striech rovných a šikmých z palubiek</t>
  </si>
  <si>
    <t>76234-1260</t>
  </si>
  <si>
    <t xml:space="preserve">  .  .  </t>
  </si>
  <si>
    <t>15,96*6,90 =   110,124</t>
  </si>
  <si>
    <t>611917330</t>
  </si>
  <si>
    <t>Obloženie palubové hr. 18mm</t>
  </si>
  <si>
    <t>20.30.13</t>
  </si>
  <si>
    <t>110,124*1,10 =   121,136</t>
  </si>
  <si>
    <t>762342203</t>
  </si>
  <si>
    <t>Montáž latovania striech, rozpätie 22 až 36 cm, vrátane vyrez. otvor. do 0,25 m2</t>
  </si>
  <si>
    <t>76234-2203</t>
  </si>
  <si>
    <t>762342451</t>
  </si>
  <si>
    <t>Montáž kontralate</t>
  </si>
  <si>
    <t>76234-2451</t>
  </si>
  <si>
    <t>605171010</t>
  </si>
  <si>
    <t>Lata SM 1 + protihnilobný náter</t>
  </si>
  <si>
    <t>15,96*24*0,06*0,04*1,10 =   1,011</t>
  </si>
  <si>
    <t>158,70*0,08*0,03*1,10 =   0,419</t>
  </si>
  <si>
    <t>762395000</t>
  </si>
  <si>
    <t>Spojovacie a ochranné prostriedky k montáži krovov</t>
  </si>
  <si>
    <t>76239-5000</t>
  </si>
  <si>
    <t>8,973+1,43 =   10,403</t>
  </si>
  <si>
    <t>110,124*0,018 =   1,982</t>
  </si>
  <si>
    <t>998762202</t>
  </si>
  <si>
    <t>Presun hmôt pre tesárske konštr. v objektoch výšky do 12 m</t>
  </si>
  <si>
    <t>99876-2202</t>
  </si>
  <si>
    <t>45.42.13</t>
  </si>
  <si>
    <t xml:space="preserve">762 - Konštrukcie tesárske  spolu: </t>
  </si>
  <si>
    <t>764 - Konštrukcie klampiarske</t>
  </si>
  <si>
    <t>764</t>
  </si>
  <si>
    <t>764171434</t>
  </si>
  <si>
    <t>Záveterná lišta</t>
  </si>
  <si>
    <t>76417-1434</t>
  </si>
  <si>
    <t>45.22.13</t>
  </si>
  <si>
    <t>6,90*2 =   13,800</t>
  </si>
  <si>
    <t>15,96*1 =   15,960</t>
  </si>
  <si>
    <t>765</t>
  </si>
  <si>
    <t>765901157</t>
  </si>
  <si>
    <t>Podstrešná fólia</t>
  </si>
  <si>
    <t>76590-1157</t>
  </si>
  <si>
    <t>45.22.12</t>
  </si>
  <si>
    <t>7641720071</t>
  </si>
  <si>
    <t>Škridlové tabule s posypom</t>
  </si>
  <si>
    <t>76417-2007</t>
  </si>
  <si>
    <t>764394330</t>
  </si>
  <si>
    <t>Podkladový pás</t>
  </si>
  <si>
    <t>76439-4330</t>
  </si>
  <si>
    <t>764751112</t>
  </si>
  <si>
    <t>Rúry odkvapové d 100 mm, plech farebný</t>
  </si>
  <si>
    <t>76475-1112</t>
  </si>
  <si>
    <t>5,00*2 =   10,000</t>
  </si>
  <si>
    <t>764751132</t>
  </si>
  <si>
    <t>Koleno rúry odkvapovej d 100 mm</t>
  </si>
  <si>
    <t>76475-1132</t>
  </si>
  <si>
    <t>764751142</t>
  </si>
  <si>
    <t>Výtokové koleno odkvapové d 100 mm</t>
  </si>
  <si>
    <t>76475-1142</t>
  </si>
  <si>
    <t>764761122</t>
  </si>
  <si>
    <t>Žľab pododkvapný d 150 mm, plech farebný</t>
  </si>
  <si>
    <t>76476-1122</t>
  </si>
  <si>
    <t>764761232</t>
  </si>
  <si>
    <t>Kotlík kruh. žľabu d 150 mm</t>
  </si>
  <si>
    <t>76476-1232</t>
  </si>
  <si>
    <t>998764201</t>
  </si>
  <si>
    <t>Presun hmôt pre klampiarske konštr. v objektoch výšky do 6 m</t>
  </si>
  <si>
    <t>99876-4201</t>
  </si>
  <si>
    <t xml:space="preserve">764 - Konštrukcie klampiarske  spolu: </t>
  </si>
  <si>
    <t>783 - Nátery</t>
  </si>
  <si>
    <t>783</t>
  </si>
  <si>
    <t>783626200</t>
  </si>
  <si>
    <t>Nátery stolár. výrobkov lazurovacím lakom 2x lakovaním</t>
  </si>
  <si>
    <t>78362-6200</t>
  </si>
  <si>
    <t>45.44.22</t>
  </si>
  <si>
    <t>hranoly</t>
  </si>
  <si>
    <t>35,20*0,84 =   29,568</t>
  </si>
  <si>
    <t>perodrážka</t>
  </si>
  <si>
    <t>110,124 =   110,124</t>
  </si>
  <si>
    <t xml:space="preserve">783 - Nátery  spolu: </t>
  </si>
  <si>
    <t xml:space="preserve">PRÁCE A DODÁVKY PSV  spolu: </t>
  </si>
  <si>
    <t>Za rozpočet celkom</t>
  </si>
</sst>
</file>

<file path=xl/styles.xml><?xml version="1.0" encoding="utf-8"?>
<styleSheet xmlns="http://schemas.openxmlformats.org/spreadsheetml/2006/main">
  <numFmts count="8">
    <numFmt numFmtId="166" formatCode="_-* #,##0\ &quot;Sk&quot;_-;\-* #,##0\ &quot;Sk&quot;_-;_-* &quot;-&quot;\ &quot;Sk&quot;_-;_-@_-"/>
    <numFmt numFmtId="170" formatCode="#,##0.00000"/>
    <numFmt numFmtId="171" formatCode="#,##0.0000"/>
    <numFmt numFmtId="172" formatCode="#,##0.000"/>
    <numFmt numFmtId="173" formatCode="#,##0&quot; Sk&quot;;[Red]&quot;-&quot;#,##0&quot; Sk&quot;"/>
    <numFmt numFmtId="177" formatCode="#,##0.0"/>
    <numFmt numFmtId="178" formatCode="#,##0&quot; &quot;"/>
    <numFmt numFmtId="181" formatCode="0.000"/>
  </numFmts>
  <fonts count="17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1"/>
      <color indexed="8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2">
    <xf numFmtId="0" fontId="0" fillId="0" borderId="0"/>
    <xf numFmtId="0" fontId="9" fillId="0" borderId="0"/>
    <xf numFmtId="0" fontId="10" fillId="0" borderId="65" applyFont="0" applyFill="0" applyBorder="0">
      <alignment vertical="center"/>
    </xf>
    <xf numFmtId="0" fontId="8" fillId="3" borderId="0" applyNumberFormat="0" applyBorder="0" applyAlignment="0" applyProtection="0"/>
    <xf numFmtId="166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3" fontId="10" fillId="0" borderId="65"/>
    <xf numFmtId="0" fontId="9" fillId="0" borderId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65" applyFont="0" applyFill="0"/>
    <xf numFmtId="0" fontId="10" fillId="0" borderId="65">
      <alignment vertical="center"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66" applyNumberFormat="0" applyFill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0" fillId="0" borderId="27" applyBorder="0">
      <alignment vertical="center"/>
    </xf>
    <xf numFmtId="0" fontId="12" fillId="0" borderId="0" applyNumberFormat="0" applyFill="0" applyBorder="0" applyAlignment="0" applyProtection="0"/>
    <xf numFmtId="0" fontId="10" fillId="0" borderId="27">
      <alignment vertical="center"/>
    </xf>
  </cellStyleXfs>
  <cellXfs count="158">
    <xf numFmtId="0" fontId="0" fillId="0" borderId="0" xfId="0"/>
    <xf numFmtId="0" fontId="1" fillId="0" borderId="0" xfId="8" applyFont="1"/>
    <xf numFmtId="0" fontId="1" fillId="0" borderId="0" xfId="8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8" applyFont="1" applyBorder="1" applyAlignment="1">
      <alignment horizontal="left" vertical="center"/>
    </xf>
    <xf numFmtId="0" fontId="1" fillId="0" borderId="4" xfId="8" applyFont="1" applyBorder="1" applyAlignment="1">
      <alignment horizontal="left" vertical="center"/>
    </xf>
    <xf numFmtId="0" fontId="1" fillId="0" borderId="4" xfId="8" applyFont="1" applyBorder="1" applyAlignment="1">
      <alignment horizontal="right" vertical="center"/>
    </xf>
    <xf numFmtId="0" fontId="1" fillId="0" borderId="5" xfId="8" applyFont="1" applyBorder="1" applyAlignment="1">
      <alignment horizontal="left" vertical="center"/>
    </xf>
    <xf numFmtId="0" fontId="1" fillId="0" borderId="6" xfId="8" applyFont="1" applyBorder="1" applyAlignment="1">
      <alignment horizontal="left" vertical="center"/>
    </xf>
    <xf numFmtId="0" fontId="1" fillId="0" borderId="6" xfId="8" applyFont="1" applyBorder="1" applyAlignment="1">
      <alignment horizontal="right" vertical="center"/>
    </xf>
    <xf numFmtId="0" fontId="1" fillId="0" borderId="7" xfId="8" applyFont="1" applyBorder="1" applyAlignment="1">
      <alignment horizontal="left" vertical="center"/>
    </xf>
    <xf numFmtId="0" fontId="1" fillId="0" borderId="8" xfId="8" applyFont="1" applyBorder="1" applyAlignment="1">
      <alignment horizontal="left" vertical="center"/>
    </xf>
    <xf numFmtId="0" fontId="1" fillId="0" borderId="8" xfId="8" applyFont="1" applyBorder="1" applyAlignment="1">
      <alignment horizontal="right" vertical="center"/>
    </xf>
    <xf numFmtId="0" fontId="1" fillId="0" borderId="9" xfId="8" applyFont="1" applyBorder="1" applyAlignment="1">
      <alignment horizontal="left" vertical="center"/>
    </xf>
    <xf numFmtId="0" fontId="1" fillId="0" borderId="10" xfId="8" applyFont="1" applyBorder="1" applyAlignment="1">
      <alignment horizontal="left" vertical="center"/>
    </xf>
    <xf numFmtId="0" fontId="1" fillId="0" borderId="10" xfId="8" applyFont="1" applyBorder="1" applyAlignment="1">
      <alignment horizontal="right" vertical="center"/>
    </xf>
    <xf numFmtId="0" fontId="1" fillId="0" borderId="11" xfId="8" applyFont="1" applyBorder="1" applyAlignment="1">
      <alignment horizontal="left" vertical="center"/>
    </xf>
    <xf numFmtId="0" fontId="1" fillId="0" borderId="12" xfId="8" applyFont="1" applyBorder="1" applyAlignment="1">
      <alignment horizontal="right" vertical="center"/>
    </xf>
    <xf numFmtId="0" fontId="1" fillId="0" borderId="12" xfId="8" applyFont="1" applyBorder="1" applyAlignment="1">
      <alignment horizontal="left" vertical="center"/>
    </xf>
    <xf numFmtId="0" fontId="1" fillId="0" borderId="13" xfId="8" applyFont="1" applyBorder="1" applyAlignment="1">
      <alignment horizontal="left" vertical="center"/>
    </xf>
    <xf numFmtId="0" fontId="1" fillId="0" borderId="14" xfId="8" applyFont="1" applyBorder="1" applyAlignment="1">
      <alignment horizontal="left" vertical="center"/>
    </xf>
    <xf numFmtId="0" fontId="1" fillId="0" borderId="3" xfId="8" applyFont="1" applyBorder="1" applyAlignment="1">
      <alignment horizontal="right" vertical="center"/>
    </xf>
    <xf numFmtId="3" fontId="1" fillId="0" borderId="15" xfId="8" applyNumberFormat="1" applyFont="1" applyBorder="1" applyAlignment="1">
      <alignment horizontal="right" vertical="center"/>
    </xf>
    <xf numFmtId="0" fontId="1" fillId="0" borderId="11" xfId="8" applyFont="1" applyBorder="1" applyAlignment="1">
      <alignment horizontal="right" vertical="center"/>
    </xf>
    <xf numFmtId="3" fontId="1" fillId="0" borderId="16" xfId="8" applyNumberFormat="1" applyFont="1" applyBorder="1" applyAlignment="1">
      <alignment horizontal="right" vertical="center"/>
    </xf>
    <xf numFmtId="0" fontId="1" fillId="0" borderId="13" xfId="8" applyFont="1" applyBorder="1" applyAlignment="1">
      <alignment horizontal="right" vertical="center"/>
    </xf>
    <xf numFmtId="3" fontId="1" fillId="0" borderId="17" xfId="8" applyNumberFormat="1" applyFont="1" applyBorder="1" applyAlignment="1">
      <alignment horizontal="right" vertical="center"/>
    </xf>
    <xf numFmtId="0" fontId="1" fillId="0" borderId="14" xfId="8" applyFont="1" applyBorder="1" applyAlignment="1">
      <alignment horizontal="right" vertical="center"/>
    </xf>
    <xf numFmtId="0" fontId="3" fillId="0" borderId="18" xfId="8" applyFont="1" applyBorder="1" applyAlignment="1">
      <alignment horizontal="center" vertical="center"/>
    </xf>
    <xf numFmtId="0" fontId="1" fillId="0" borderId="19" xfId="8" applyFont="1" applyBorder="1" applyAlignment="1">
      <alignment horizontal="left" vertical="center"/>
    </xf>
    <xf numFmtId="0" fontId="1" fillId="0" borderId="19" xfId="8" applyFont="1" applyBorder="1" applyAlignment="1">
      <alignment horizontal="center" vertical="center"/>
    </xf>
    <xf numFmtId="0" fontId="1" fillId="0" borderId="20" xfId="8" applyFont="1" applyBorder="1" applyAlignment="1">
      <alignment horizontal="center" vertical="center"/>
    </xf>
    <xf numFmtId="0" fontId="1" fillId="0" borderId="21" xfId="8" applyFont="1" applyBorder="1" applyAlignment="1">
      <alignment horizontal="center" vertical="center"/>
    </xf>
    <xf numFmtId="0" fontId="1" fillId="0" borderId="22" xfId="8" applyFont="1" applyBorder="1" applyAlignment="1">
      <alignment horizontal="center" vertical="center"/>
    </xf>
    <xf numFmtId="0" fontId="1" fillId="0" borderId="23" xfId="8" applyFont="1" applyBorder="1" applyAlignment="1">
      <alignment horizontal="left" vertical="center"/>
    </xf>
    <xf numFmtId="0" fontId="1" fillId="0" borderId="25" xfId="8" applyFont="1" applyBorder="1" applyAlignment="1">
      <alignment horizontal="left" vertical="center"/>
    </xf>
    <xf numFmtId="0" fontId="1" fillId="0" borderId="26" xfId="8" applyFont="1" applyBorder="1" applyAlignment="1">
      <alignment horizontal="center" vertical="center"/>
    </xf>
    <xf numFmtId="0" fontId="1" fillId="0" borderId="27" xfId="8" applyFont="1" applyBorder="1" applyAlignment="1">
      <alignment horizontal="left" vertical="center"/>
    </xf>
    <xf numFmtId="0" fontId="1" fillId="0" borderId="28" xfId="8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0" fontId="1" fillId="0" borderId="2" xfId="8" applyFont="1" applyBorder="1" applyAlignment="1">
      <alignment horizontal="left" vertical="center"/>
    </xf>
    <xf numFmtId="0" fontId="1" fillId="0" borderId="32" xfId="8" applyFont="1" applyBorder="1" applyAlignment="1">
      <alignment horizontal="center" vertical="center"/>
    </xf>
    <xf numFmtId="0" fontId="1" fillId="0" borderId="21" xfId="8" applyFont="1" applyBorder="1" applyAlignment="1">
      <alignment horizontal="left" vertical="center"/>
    </xf>
    <xf numFmtId="0" fontId="1" fillId="0" borderId="33" xfId="8" applyFont="1" applyBorder="1" applyAlignment="1">
      <alignment horizontal="center" vertical="center"/>
    </xf>
    <xf numFmtId="0" fontId="1" fillId="0" borderId="34" xfId="8" applyFont="1" applyBorder="1" applyAlignment="1">
      <alignment horizontal="center" vertical="center"/>
    </xf>
    <xf numFmtId="10" fontId="1" fillId="0" borderId="12" xfId="8" applyNumberFormat="1" applyFont="1" applyBorder="1" applyAlignment="1">
      <alignment horizontal="right" vertical="center"/>
    </xf>
    <xf numFmtId="10" fontId="1" fillId="0" borderId="35" xfId="8" applyNumberFormat="1" applyFont="1" applyBorder="1" applyAlignment="1">
      <alignment horizontal="right" vertical="center"/>
    </xf>
    <xf numFmtId="10" fontId="1" fillId="0" borderId="6" xfId="8" applyNumberFormat="1" applyFont="1" applyBorder="1" applyAlignment="1">
      <alignment horizontal="right" vertical="center"/>
    </xf>
    <xf numFmtId="10" fontId="1" fillId="0" borderId="36" xfId="8" applyNumberFormat="1" applyFont="1" applyBorder="1" applyAlignment="1">
      <alignment horizontal="right" vertical="center"/>
    </xf>
    <xf numFmtId="0" fontId="1" fillId="0" borderId="30" xfId="8" applyFont="1" applyBorder="1" applyAlignment="1">
      <alignment horizontal="left" vertical="center"/>
    </xf>
    <xf numFmtId="0" fontId="1" fillId="0" borderId="32" xfId="8" applyFont="1" applyBorder="1" applyAlignment="1">
      <alignment horizontal="right" vertical="center"/>
    </xf>
    <xf numFmtId="0" fontId="1" fillId="0" borderId="38" xfId="8" applyFont="1" applyBorder="1" applyAlignment="1">
      <alignment horizontal="center" vertical="center"/>
    </xf>
    <xf numFmtId="0" fontId="1" fillId="0" borderId="39" xfId="8" applyFont="1" applyBorder="1" applyAlignment="1">
      <alignment horizontal="left" vertical="center"/>
    </xf>
    <xf numFmtId="0" fontId="1" fillId="0" borderId="39" xfId="8" applyFont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1" fillId="0" borderId="38" xfId="8" applyFont="1" applyBorder="1" applyAlignment="1">
      <alignment horizontal="left" vertical="center"/>
    </xf>
    <xf numFmtId="0" fontId="1" fillId="0" borderId="0" xfId="8" applyFont="1" applyBorder="1" applyAlignment="1">
      <alignment horizontal="right" vertical="center"/>
    </xf>
    <xf numFmtId="0" fontId="1" fillId="0" borderId="0" xfId="8" applyFont="1" applyBorder="1" applyAlignment="1">
      <alignment horizontal="left" vertical="center"/>
    </xf>
    <xf numFmtId="0" fontId="1" fillId="0" borderId="41" xfId="8" applyFont="1" applyBorder="1" applyAlignment="1">
      <alignment horizontal="right" vertical="center"/>
    </xf>
    <xf numFmtId="3" fontId="1" fillId="0" borderId="41" xfId="8" applyNumberFormat="1" applyFont="1" applyBorder="1" applyAlignment="1">
      <alignment horizontal="right" vertical="center"/>
    </xf>
    <xf numFmtId="3" fontId="1" fillId="0" borderId="42" xfId="8" applyNumberFormat="1" applyFont="1" applyBorder="1" applyAlignment="1">
      <alignment horizontal="right" vertical="center"/>
    </xf>
    <xf numFmtId="0" fontId="3" fillId="0" borderId="43" xfId="8" applyFont="1" applyBorder="1" applyAlignment="1">
      <alignment horizontal="center" vertical="center"/>
    </xf>
    <xf numFmtId="0" fontId="1" fillId="0" borderId="44" xfId="8" applyFont="1" applyBorder="1" applyAlignment="1">
      <alignment horizontal="left" vertical="center"/>
    </xf>
    <xf numFmtId="0" fontId="1" fillId="0" borderId="45" xfId="8" applyFont="1" applyBorder="1" applyAlignment="1">
      <alignment horizontal="left" vertical="center"/>
    </xf>
    <xf numFmtId="0" fontId="1" fillId="0" borderId="39" xfId="8" applyFont="1" applyBorder="1" applyAlignment="1">
      <alignment horizontal="center" vertical="center"/>
    </xf>
    <xf numFmtId="0" fontId="1" fillId="0" borderId="46" xfId="8" applyFont="1" applyBorder="1" applyAlignment="1">
      <alignment horizontal="left" vertical="center"/>
    </xf>
    <xf numFmtId="0" fontId="1" fillId="0" borderId="47" xfId="8" applyFont="1" applyBorder="1" applyAlignment="1">
      <alignment horizontal="left" vertical="center"/>
    </xf>
    <xf numFmtId="0" fontId="1" fillId="0" borderId="48" xfId="8" applyFont="1" applyBorder="1" applyAlignment="1">
      <alignment horizontal="left" vertical="center"/>
    </xf>
    <xf numFmtId="0" fontId="1" fillId="0" borderId="49" xfId="8" applyFont="1" applyBorder="1" applyAlignment="1">
      <alignment horizontal="left" vertical="center"/>
    </xf>
    <xf numFmtId="0" fontId="1" fillId="0" borderId="50" xfId="8" applyFont="1" applyBorder="1" applyAlignment="1">
      <alignment horizontal="left" vertical="center"/>
    </xf>
    <xf numFmtId="0" fontId="1" fillId="0" borderId="51" xfId="8" applyFont="1" applyBorder="1" applyAlignment="1">
      <alignment horizontal="left" vertical="center"/>
    </xf>
    <xf numFmtId="3" fontId="1" fillId="0" borderId="46" xfId="8" applyNumberFormat="1" applyFont="1" applyBorder="1" applyAlignment="1">
      <alignment horizontal="right" vertical="center"/>
    </xf>
    <xf numFmtId="3" fontId="1" fillId="0" borderId="50" xfId="8" applyNumberFormat="1" applyFont="1" applyBorder="1" applyAlignment="1">
      <alignment horizontal="right" vertical="center"/>
    </xf>
    <xf numFmtId="3" fontId="1" fillId="0" borderId="51" xfId="8" applyNumberFormat="1" applyFont="1" applyBorder="1" applyAlignment="1">
      <alignment horizontal="right" vertical="center"/>
    </xf>
    <xf numFmtId="0" fontId="1" fillId="0" borderId="52" xfId="8" applyNumberFormat="1" applyFont="1" applyBorder="1" applyAlignment="1">
      <alignment horizontal="left" vertical="center"/>
    </xf>
    <xf numFmtId="0" fontId="1" fillId="0" borderId="30" xfId="8" applyFont="1" applyBorder="1" applyAlignment="1">
      <alignment horizontal="right" vertical="center"/>
    </xf>
    <xf numFmtId="0" fontId="1" fillId="0" borderId="36" xfId="8" applyFont="1" applyBorder="1" applyAlignment="1">
      <alignment horizontal="left" vertical="center"/>
    </xf>
    <xf numFmtId="0" fontId="1" fillId="0" borderId="16" xfId="8" applyFont="1" applyBorder="1" applyAlignment="1">
      <alignment horizontal="right" vertical="center"/>
    </xf>
    <xf numFmtId="0" fontId="1" fillId="0" borderId="53" xfId="8" applyFont="1" applyBorder="1" applyAlignment="1">
      <alignment horizontal="left" vertical="center"/>
    </xf>
    <xf numFmtId="178" fontId="1" fillId="0" borderId="54" xfId="8" applyNumberFormat="1" applyFont="1" applyBorder="1" applyAlignment="1">
      <alignment horizontal="right" vertical="center"/>
    </xf>
    <xf numFmtId="0" fontId="1" fillId="0" borderId="55" xfId="8" applyFont="1" applyBorder="1" applyAlignment="1">
      <alignment horizontal="center" vertical="center"/>
    </xf>
    <xf numFmtId="0" fontId="1" fillId="0" borderId="56" xfId="8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70" fontId="1" fillId="0" borderId="0" xfId="0" applyNumberFormat="1" applyFont="1" applyProtection="1"/>
    <xf numFmtId="172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57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72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70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81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5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1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9" xfId="0" applyNumberFormat="1" applyFont="1" applyBorder="1" applyAlignment="1" applyProtection="1">
      <alignment horizontal="center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172" fontId="1" fillId="0" borderId="59" xfId="0" applyNumberFormat="1" applyFont="1" applyBorder="1" applyProtection="1"/>
    <xf numFmtId="0" fontId="1" fillId="0" borderId="59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72" fontId="7" fillId="0" borderId="0" xfId="0" applyNumberFormat="1" applyFont="1" applyAlignment="1">
      <alignment horizontal="right" wrapText="1"/>
    </xf>
    <xf numFmtId="171" fontId="7" fillId="0" borderId="0" xfId="0" applyNumberFormat="1" applyFont="1" applyAlignment="1">
      <alignment horizontal="right" wrapText="1"/>
    </xf>
    <xf numFmtId="49" fontId="1" fillId="0" borderId="57" xfId="0" applyNumberFormat="1" applyFont="1" applyBorder="1" applyAlignment="1" applyProtection="1">
      <alignment horizontal="left"/>
    </xf>
    <xf numFmtId="0" fontId="1" fillId="0" borderId="57" xfId="0" applyFont="1" applyBorder="1" applyAlignment="1" applyProtection="1">
      <alignment horizontal="right"/>
    </xf>
    <xf numFmtId="49" fontId="1" fillId="0" borderId="59" xfId="0" applyNumberFormat="1" applyFont="1" applyBorder="1" applyAlignment="1" applyProtection="1">
      <alignment horizontal="left"/>
    </xf>
    <xf numFmtId="0" fontId="1" fillId="0" borderId="59" xfId="0" applyFont="1" applyBorder="1" applyAlignment="1" applyProtection="1">
      <alignment horizontal="right"/>
    </xf>
    <xf numFmtId="4" fontId="1" fillId="0" borderId="23" xfId="8" applyNumberFormat="1" applyFont="1" applyBorder="1" applyAlignment="1">
      <alignment horizontal="right" vertical="center"/>
    </xf>
    <xf numFmtId="4" fontId="1" fillId="0" borderId="24" xfId="8" applyNumberFormat="1" applyFont="1" applyBorder="1" applyAlignment="1">
      <alignment horizontal="right" vertical="center"/>
    </xf>
    <xf numFmtId="4" fontId="1" fillId="0" borderId="27" xfId="8" applyNumberFormat="1" applyFont="1" applyBorder="1" applyAlignment="1">
      <alignment horizontal="right" vertical="center"/>
    </xf>
    <xf numFmtId="4" fontId="1" fillId="0" borderId="37" xfId="8" applyNumberFormat="1" applyFont="1" applyBorder="1" applyAlignment="1">
      <alignment horizontal="right" vertical="center"/>
    </xf>
    <xf numFmtId="4" fontId="1" fillId="0" borderId="29" xfId="8" applyNumberFormat="1" applyFont="1" applyBorder="1" applyAlignment="1">
      <alignment horizontal="right" vertical="center"/>
    </xf>
    <xf numFmtId="4" fontId="1" fillId="0" borderId="2" xfId="8" applyNumberFormat="1" applyFont="1" applyBorder="1" applyAlignment="1">
      <alignment horizontal="right" vertical="center"/>
    </xf>
    <xf numFmtId="4" fontId="1" fillId="0" borderId="30" xfId="8" applyNumberFormat="1" applyFont="1" applyBorder="1" applyAlignment="1">
      <alignment horizontal="right" vertical="center"/>
    </xf>
    <xf numFmtId="4" fontId="1" fillId="0" borderId="31" xfId="8" applyNumberFormat="1" applyFont="1" applyBorder="1" applyAlignment="1">
      <alignment horizontal="right" vertical="center"/>
    </xf>
    <xf numFmtId="4" fontId="1" fillId="0" borderId="36" xfId="8" applyNumberFormat="1" applyFont="1" applyBorder="1" applyAlignment="1">
      <alignment horizontal="right" vertical="center"/>
    </xf>
    <xf numFmtId="49" fontId="15" fillId="0" borderId="0" xfId="0" applyNumberFormat="1" applyFont="1" applyAlignment="1" applyProtection="1">
      <alignment vertical="top"/>
    </xf>
    <xf numFmtId="49" fontId="16" fillId="0" borderId="0" xfId="0" applyNumberFormat="1" applyFont="1" applyAlignment="1" applyProtection="1">
      <alignment horizontal="left" vertical="top" wrapText="1"/>
    </xf>
    <xf numFmtId="172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4" fontId="16" fillId="0" borderId="0" xfId="0" applyNumberFormat="1" applyFont="1" applyAlignment="1" applyProtection="1">
      <alignment vertical="top"/>
    </xf>
    <xf numFmtId="170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181" fontId="16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70" fontId="15" fillId="0" borderId="0" xfId="0" applyNumberFormat="1" applyFont="1" applyAlignment="1" applyProtection="1">
      <alignment vertical="top"/>
    </xf>
    <xf numFmtId="172" fontId="15" fillId="0" borderId="0" xfId="0" applyNumberFormat="1" applyFont="1" applyAlignment="1" applyProtection="1">
      <alignment vertical="top"/>
    </xf>
    <xf numFmtId="49" fontId="4" fillId="0" borderId="0" xfId="1" applyNumberFormat="1" applyFont="1"/>
    <xf numFmtId="49" fontId="15" fillId="0" borderId="0" xfId="0" applyNumberFormat="1" applyFont="1" applyAlignment="1" applyProtection="1">
      <alignment horizontal="left" vertical="top" wrapText="1"/>
    </xf>
  </cellXfs>
  <cellStyles count="32">
    <cellStyle name="1 000 Sk" xfId="12"/>
    <cellStyle name="1 000,-  Sk" xfId="2"/>
    <cellStyle name="1 000,- Kč" xfId="7"/>
    <cellStyle name="1 000,- Sk" xfId="11"/>
    <cellStyle name="1000 Sk_fakturuj99" xfId="4"/>
    <cellStyle name="20 % – Zvýraznění1" xfId="9"/>
    <cellStyle name="20 % – Zvýraznění2" xfId="10"/>
    <cellStyle name="20 % – Zvýraznění3" xfId="3"/>
    <cellStyle name="20 % – Zvýraznění4" xfId="13"/>
    <cellStyle name="20 % – Zvýraznění5" xfId="14"/>
    <cellStyle name="20 % – Zvýraznění6" xfId="15"/>
    <cellStyle name="40 % – Zvýraznění1" xfId="5"/>
    <cellStyle name="40 % – Zvýraznění2" xfId="16"/>
    <cellStyle name="40 % – Zvýraznění3" xfId="17"/>
    <cellStyle name="40 % – Zvýraznění4" xfId="18"/>
    <cellStyle name="40 % – Zvýraznění5" xfId="6"/>
    <cellStyle name="40 % – Zvýraznění6" xfId="19"/>
    <cellStyle name="60 % – Zvýraznění1" xfId="20"/>
    <cellStyle name="60 % – Zvýraznění2" xfId="21"/>
    <cellStyle name="60 % – Zvýraznění3" xfId="22"/>
    <cellStyle name="60 % – Zvýraznění4" xfId="23"/>
    <cellStyle name="60 % – Zvýraznění5" xfId="24"/>
    <cellStyle name="60 % – Zvýraznění6" xfId="25"/>
    <cellStyle name="Celkem" xfId="26"/>
    <cellStyle name="data" xfId="27"/>
    <cellStyle name="Název" xfId="28"/>
    <cellStyle name="normálne" xfId="0" builtinId="0"/>
    <cellStyle name="normálne_KLs" xfId="1"/>
    <cellStyle name="normálne_KLv" xfId="8"/>
    <cellStyle name="TEXT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40" name="Line 1"/>
        <xdr:cNvSpPr>
          <a:spLocks noChangeShapeType="1"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tailEnd type="none" w="med" len="med"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7"/>
  <sheetViews>
    <sheetView showGridLines="0" topLeftCell="A40" workbookViewId="0">
      <selection activeCell="C4" sqref="C4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0" style="97" customWidth="1"/>
    <col min="4" max="4" width="35.7109375" style="98" customWidth="1"/>
    <col min="5" max="5" width="10.7109375" style="99" customWidth="1"/>
    <col min="6" max="6" width="5.28515625" style="100" customWidth="1"/>
    <col min="7" max="7" width="8.7109375" style="101" customWidth="1"/>
    <col min="8" max="9" width="9.7109375" style="101" hidden="1" customWidth="1"/>
    <col min="10" max="10" width="9.7109375" style="101" customWidth="1"/>
    <col min="11" max="11" width="7.42578125" style="102" hidden="1" customWidth="1"/>
    <col min="12" max="12" width="8.28515625" style="102" hidden="1" customWidth="1"/>
    <col min="13" max="13" width="9.140625" style="99" hidden="1" customWidth="1"/>
    <col min="14" max="14" width="7" style="99" hidden="1" customWidth="1"/>
    <col min="15" max="15" width="3.5703125" style="100" customWidth="1"/>
    <col min="16" max="16" width="12.7109375" style="100" hidden="1" customWidth="1"/>
    <col min="17" max="19" width="13.28515625" style="99" hidden="1" customWidth="1"/>
    <col min="20" max="20" width="10.5703125" style="103" hidden="1" customWidth="1"/>
    <col min="21" max="21" width="10.28515625" style="103" hidden="1" customWidth="1"/>
    <col min="22" max="22" width="5.7109375" style="103" hidden="1" customWidth="1"/>
    <col min="23" max="23" width="9.140625" style="104" hidden="1" customWidth="1"/>
    <col min="24" max="25" width="5.7109375" style="100" hidden="1" customWidth="1"/>
    <col min="26" max="26" width="7.5703125" style="100" hidden="1" customWidth="1"/>
    <col min="27" max="27" width="24.85546875" style="100" hidden="1" customWidth="1"/>
    <col min="28" max="28" width="4.28515625" style="100" hidden="1" customWidth="1"/>
    <col min="29" max="29" width="8.28515625" style="100" hidden="1" customWidth="1"/>
    <col min="30" max="30" width="8.7109375" style="100" hidden="1" customWidth="1"/>
    <col min="31" max="34" width="9.140625" style="100" hidden="1" customWidth="1"/>
    <col min="35" max="35" width="9.140625" style="86"/>
    <col min="36" max="37" width="0" style="86" hidden="1" customWidth="1"/>
    <col min="38" max="16384" width="9.140625" style="86"/>
  </cols>
  <sheetData>
    <row r="1" spans="1:37" ht="24">
      <c r="A1" s="90" t="s">
        <v>113</v>
      </c>
      <c r="B1" s="86"/>
      <c r="C1" s="86"/>
      <c r="D1" s="86"/>
      <c r="E1" s="90" t="s">
        <v>114</v>
      </c>
      <c r="F1" s="86"/>
      <c r="G1" s="87"/>
      <c r="H1" s="86"/>
      <c r="I1" s="86"/>
      <c r="J1" s="87"/>
      <c r="K1" s="88"/>
      <c r="L1" s="86"/>
      <c r="M1" s="86"/>
      <c r="N1" s="86"/>
      <c r="O1" s="86"/>
      <c r="P1" s="86"/>
      <c r="Q1" s="89"/>
      <c r="R1" s="89"/>
      <c r="S1" s="89"/>
      <c r="T1" s="86"/>
      <c r="U1" s="86"/>
      <c r="V1" s="86"/>
      <c r="W1" s="86"/>
      <c r="X1" s="86"/>
      <c r="Y1" s="86"/>
      <c r="Z1" s="83" t="s">
        <v>5</v>
      </c>
      <c r="AA1" s="156" t="s">
        <v>6</v>
      </c>
      <c r="AB1" s="83" t="s">
        <v>7</v>
      </c>
      <c r="AC1" s="83" t="s">
        <v>8</v>
      </c>
      <c r="AD1" s="83" t="s">
        <v>9</v>
      </c>
      <c r="AE1" s="125" t="s">
        <v>10</v>
      </c>
      <c r="AF1" s="126" t="s">
        <v>11</v>
      </c>
      <c r="AG1" s="86"/>
      <c r="AH1" s="86"/>
    </row>
    <row r="2" spans="1:37">
      <c r="A2" s="90" t="s">
        <v>115</v>
      </c>
      <c r="B2" s="86"/>
      <c r="C2" s="86"/>
      <c r="D2" s="86"/>
      <c r="E2" s="90" t="s">
        <v>116</v>
      </c>
      <c r="F2" s="86"/>
      <c r="G2" s="87"/>
      <c r="H2" s="105"/>
      <c r="I2" s="86"/>
      <c r="J2" s="87"/>
      <c r="K2" s="88"/>
      <c r="L2" s="86"/>
      <c r="M2" s="86"/>
      <c r="N2" s="86"/>
      <c r="O2" s="86"/>
      <c r="P2" s="86"/>
      <c r="Q2" s="89"/>
      <c r="R2" s="89"/>
      <c r="S2" s="89"/>
      <c r="T2" s="86"/>
      <c r="U2" s="86"/>
      <c r="V2" s="86"/>
      <c r="W2" s="86"/>
      <c r="X2" s="86"/>
      <c r="Y2" s="86"/>
      <c r="Z2" s="83" t="s">
        <v>12</v>
      </c>
      <c r="AA2" s="84" t="s">
        <v>13</v>
      </c>
      <c r="AB2" s="84" t="s">
        <v>14</v>
      </c>
      <c r="AC2" s="84"/>
      <c r="AD2" s="85"/>
      <c r="AE2" s="125">
        <v>1</v>
      </c>
      <c r="AF2" s="127">
        <v>123.5</v>
      </c>
      <c r="AG2" s="86"/>
      <c r="AH2" s="86"/>
    </row>
    <row r="3" spans="1:37">
      <c r="A3" s="90" t="s">
        <v>15</v>
      </c>
      <c r="B3" s="86"/>
      <c r="C3" s="86"/>
      <c r="D3" s="86"/>
      <c r="E3" s="90" t="s">
        <v>117</v>
      </c>
      <c r="F3" s="86"/>
      <c r="G3" s="87"/>
      <c r="H3" s="86"/>
      <c r="I3" s="86"/>
      <c r="J3" s="87"/>
      <c r="K3" s="88"/>
      <c r="L3" s="86"/>
      <c r="M3" s="86"/>
      <c r="N3" s="86"/>
      <c r="O3" s="86"/>
      <c r="P3" s="86"/>
      <c r="Q3" s="89"/>
      <c r="R3" s="89"/>
      <c r="S3" s="89"/>
      <c r="T3" s="86"/>
      <c r="U3" s="86"/>
      <c r="V3" s="86"/>
      <c r="W3" s="86"/>
      <c r="X3" s="86"/>
      <c r="Y3" s="86"/>
      <c r="Z3" s="83" t="s">
        <v>16</v>
      </c>
      <c r="AA3" s="84" t="s">
        <v>17</v>
      </c>
      <c r="AB3" s="84" t="s">
        <v>14</v>
      </c>
      <c r="AC3" s="84" t="s">
        <v>18</v>
      </c>
      <c r="AD3" s="85" t="s">
        <v>19</v>
      </c>
      <c r="AE3" s="125">
        <v>2</v>
      </c>
      <c r="AF3" s="128">
        <v>123.46</v>
      </c>
      <c r="AG3" s="86"/>
      <c r="AH3" s="86"/>
    </row>
    <row r="4" spans="1:37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9"/>
      <c r="R4" s="89"/>
      <c r="S4" s="89"/>
      <c r="T4" s="86"/>
      <c r="U4" s="86"/>
      <c r="V4" s="86"/>
      <c r="W4" s="86"/>
      <c r="X4" s="86"/>
      <c r="Y4" s="86"/>
      <c r="Z4" s="83" t="s">
        <v>20</v>
      </c>
      <c r="AA4" s="84" t="s">
        <v>21</v>
      </c>
      <c r="AB4" s="84" t="s">
        <v>14</v>
      </c>
      <c r="AC4" s="84"/>
      <c r="AD4" s="85"/>
      <c r="AE4" s="125">
        <v>3</v>
      </c>
      <c r="AF4" s="129">
        <v>123.45699999999999</v>
      </c>
      <c r="AG4" s="86"/>
      <c r="AH4" s="86"/>
    </row>
    <row r="5" spans="1:37">
      <c r="A5" s="90" t="s">
        <v>118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9"/>
      <c r="R5" s="89"/>
      <c r="S5" s="89"/>
      <c r="T5" s="86"/>
      <c r="U5" s="86"/>
      <c r="V5" s="86"/>
      <c r="W5" s="86"/>
      <c r="X5" s="86"/>
      <c r="Y5" s="86"/>
      <c r="Z5" s="83" t="s">
        <v>22</v>
      </c>
      <c r="AA5" s="84" t="s">
        <v>17</v>
      </c>
      <c r="AB5" s="84" t="s">
        <v>14</v>
      </c>
      <c r="AC5" s="84" t="s">
        <v>18</v>
      </c>
      <c r="AD5" s="85" t="s">
        <v>19</v>
      </c>
      <c r="AE5" s="125">
        <v>4</v>
      </c>
      <c r="AF5" s="130">
        <v>123.4567</v>
      </c>
      <c r="AG5" s="86"/>
      <c r="AH5" s="86"/>
    </row>
    <row r="6" spans="1:37">
      <c r="A6" s="90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/>
      <c r="R6" s="89"/>
      <c r="S6" s="89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125" t="s">
        <v>23</v>
      </c>
      <c r="AF6" s="128">
        <v>123.46</v>
      </c>
      <c r="AG6" s="86"/>
      <c r="AH6" s="86"/>
    </row>
    <row r="7" spans="1:37">
      <c r="A7" s="9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9"/>
      <c r="R7" s="89"/>
      <c r="S7" s="89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7" ht="13.5">
      <c r="A8" s="86" t="s">
        <v>119</v>
      </c>
      <c r="B8" s="106"/>
      <c r="C8" s="107"/>
      <c r="D8" s="91" t="str">
        <f>CONCATENATE(AA2," ",AB2," ",AC2," ",AD2)</f>
        <v xml:space="preserve">Prehľad rozpočtových nákladov v EUR  </v>
      </c>
      <c r="E8" s="89"/>
      <c r="F8" s="86"/>
      <c r="G8" s="87"/>
      <c r="H8" s="87"/>
      <c r="I8" s="87"/>
      <c r="J8" s="87"/>
      <c r="K8" s="88"/>
      <c r="L8" s="88"/>
      <c r="M8" s="89"/>
      <c r="N8" s="89"/>
      <c r="O8" s="86"/>
      <c r="P8" s="86"/>
      <c r="Q8" s="89"/>
      <c r="R8" s="89"/>
      <c r="S8" s="89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7">
      <c r="A9" s="92" t="s">
        <v>24</v>
      </c>
      <c r="B9" s="92" t="s">
        <v>25</v>
      </c>
      <c r="C9" s="92" t="s">
        <v>26</v>
      </c>
      <c r="D9" s="92" t="s">
        <v>27</v>
      </c>
      <c r="E9" s="92" t="s">
        <v>28</v>
      </c>
      <c r="F9" s="92" t="s">
        <v>29</v>
      </c>
      <c r="G9" s="92" t="s">
        <v>30</v>
      </c>
      <c r="H9" s="92" t="s">
        <v>31</v>
      </c>
      <c r="I9" s="92" t="s">
        <v>32</v>
      </c>
      <c r="J9" s="92" t="s">
        <v>33</v>
      </c>
      <c r="K9" s="109" t="s">
        <v>34</v>
      </c>
      <c r="L9" s="110"/>
      <c r="M9" s="111" t="s">
        <v>35</v>
      </c>
      <c r="N9" s="110"/>
      <c r="O9" s="92" t="s">
        <v>4</v>
      </c>
      <c r="P9" s="112" t="s">
        <v>36</v>
      </c>
      <c r="Q9" s="115" t="s">
        <v>28</v>
      </c>
      <c r="R9" s="115" t="s">
        <v>28</v>
      </c>
      <c r="S9" s="112" t="s">
        <v>28</v>
      </c>
      <c r="T9" s="116" t="s">
        <v>37</v>
      </c>
      <c r="U9" s="117" t="s">
        <v>38</v>
      </c>
      <c r="V9" s="118" t="s">
        <v>39</v>
      </c>
      <c r="W9" s="92" t="s">
        <v>40</v>
      </c>
      <c r="X9" s="92" t="s">
        <v>41</v>
      </c>
      <c r="Y9" s="92" t="s">
        <v>42</v>
      </c>
      <c r="Z9" s="131" t="s">
        <v>43</v>
      </c>
      <c r="AA9" s="131" t="s">
        <v>44</v>
      </c>
      <c r="AB9" s="92" t="s">
        <v>39</v>
      </c>
      <c r="AC9" s="92" t="s">
        <v>45</v>
      </c>
      <c r="AD9" s="92" t="s">
        <v>46</v>
      </c>
      <c r="AE9" s="132" t="s">
        <v>47</v>
      </c>
      <c r="AF9" s="132" t="s">
        <v>48</v>
      </c>
      <c r="AG9" s="132" t="s">
        <v>28</v>
      </c>
      <c r="AH9" s="132" t="s">
        <v>49</v>
      </c>
      <c r="AJ9" s="86" t="s">
        <v>136</v>
      </c>
      <c r="AK9" s="86" t="s">
        <v>138</v>
      </c>
    </row>
    <row r="10" spans="1:37">
      <c r="A10" s="94" t="s">
        <v>50</v>
      </c>
      <c r="B10" s="94" t="s">
        <v>51</v>
      </c>
      <c r="C10" s="108"/>
      <c r="D10" s="94" t="s">
        <v>52</v>
      </c>
      <c r="E10" s="94" t="s">
        <v>53</v>
      </c>
      <c r="F10" s="94" t="s">
        <v>54</v>
      </c>
      <c r="G10" s="94" t="s">
        <v>55</v>
      </c>
      <c r="H10" s="94" t="s">
        <v>56</v>
      </c>
      <c r="I10" s="94" t="s">
        <v>57</v>
      </c>
      <c r="J10" s="94"/>
      <c r="K10" s="94" t="s">
        <v>30</v>
      </c>
      <c r="L10" s="94" t="s">
        <v>33</v>
      </c>
      <c r="M10" s="113" t="s">
        <v>30</v>
      </c>
      <c r="N10" s="94" t="s">
        <v>33</v>
      </c>
      <c r="O10" s="94" t="s">
        <v>58</v>
      </c>
      <c r="P10" s="114"/>
      <c r="Q10" s="119" t="s">
        <v>59</v>
      </c>
      <c r="R10" s="119" t="s">
        <v>60</v>
      </c>
      <c r="S10" s="114" t="s">
        <v>61</v>
      </c>
      <c r="T10" s="120" t="s">
        <v>62</v>
      </c>
      <c r="U10" s="121" t="s">
        <v>63</v>
      </c>
      <c r="V10" s="122" t="s">
        <v>64</v>
      </c>
      <c r="W10" s="123"/>
      <c r="X10" s="124"/>
      <c r="Y10" s="124"/>
      <c r="Z10" s="133" t="s">
        <v>65</v>
      </c>
      <c r="AA10" s="133" t="s">
        <v>50</v>
      </c>
      <c r="AB10" s="94" t="s">
        <v>66</v>
      </c>
      <c r="AC10" s="124"/>
      <c r="AD10" s="124"/>
      <c r="AE10" s="134"/>
      <c r="AF10" s="134"/>
      <c r="AG10" s="134"/>
      <c r="AH10" s="134"/>
      <c r="AJ10" s="86" t="s">
        <v>137</v>
      </c>
      <c r="AK10" s="86" t="s">
        <v>139</v>
      </c>
    </row>
    <row r="12" spans="1:37">
      <c r="B12" s="144" t="s">
        <v>140</v>
      </c>
    </row>
    <row r="13" spans="1:37">
      <c r="B13" s="97" t="s">
        <v>141</v>
      </c>
    </row>
    <row r="14" spans="1:37">
      <c r="A14" s="95">
        <v>1</v>
      </c>
      <c r="B14" s="96" t="s">
        <v>142</v>
      </c>
      <c r="C14" s="97" t="s">
        <v>143</v>
      </c>
      <c r="D14" s="98" t="s">
        <v>144</v>
      </c>
      <c r="E14" s="99">
        <v>13.124000000000001</v>
      </c>
      <c r="F14" s="100" t="s">
        <v>145</v>
      </c>
      <c r="H14" s="101">
        <f>ROUND(E14*G14,2)</f>
        <v>0</v>
      </c>
      <c r="J14" s="101">
        <f>ROUND(E14*G14,2)</f>
        <v>0</v>
      </c>
      <c r="L14" s="102">
        <f>E14*K14</f>
        <v>0</v>
      </c>
      <c r="N14" s="99">
        <f>E14*M14</f>
        <v>0</v>
      </c>
      <c r="P14" s="100" t="s">
        <v>146</v>
      </c>
      <c r="V14" s="103" t="s">
        <v>104</v>
      </c>
      <c r="X14" s="97" t="s">
        <v>147</v>
      </c>
      <c r="Y14" s="97" t="s">
        <v>143</v>
      </c>
      <c r="Z14" s="100" t="s">
        <v>148</v>
      </c>
      <c r="AJ14" s="86" t="s">
        <v>149</v>
      </c>
      <c r="AK14" s="86" t="s">
        <v>150</v>
      </c>
    </row>
    <row r="15" spans="1:37">
      <c r="D15" s="145" t="s">
        <v>151</v>
      </c>
      <c r="E15" s="146"/>
      <c r="F15" s="147"/>
      <c r="G15" s="148"/>
      <c r="H15" s="148"/>
      <c r="I15" s="148"/>
      <c r="J15" s="148"/>
      <c r="K15" s="149"/>
      <c r="L15" s="149"/>
      <c r="M15" s="146"/>
      <c r="N15" s="146"/>
      <c r="O15" s="147"/>
      <c r="P15" s="147"/>
      <c r="Q15" s="146"/>
      <c r="R15" s="146"/>
      <c r="S15" s="146"/>
      <c r="T15" s="150"/>
      <c r="U15" s="150"/>
      <c r="V15" s="150" t="s">
        <v>0</v>
      </c>
      <c r="W15" s="151"/>
      <c r="X15" s="147"/>
    </row>
    <row r="16" spans="1:37">
      <c r="A16" s="95">
        <v>2</v>
      </c>
      <c r="B16" s="96" t="s">
        <v>142</v>
      </c>
      <c r="C16" s="97" t="s">
        <v>152</v>
      </c>
      <c r="D16" s="98" t="s">
        <v>153</v>
      </c>
      <c r="E16" s="99">
        <v>5.12</v>
      </c>
      <c r="F16" s="100" t="s">
        <v>145</v>
      </c>
      <c r="H16" s="101">
        <f>ROUND(E16*G16,2)</f>
        <v>0</v>
      </c>
      <c r="J16" s="101">
        <f>ROUND(E16*G16,2)</f>
        <v>0</v>
      </c>
      <c r="L16" s="102">
        <f>E16*K16</f>
        <v>0</v>
      </c>
      <c r="N16" s="99">
        <f>E16*M16</f>
        <v>0</v>
      </c>
      <c r="P16" s="100" t="s">
        <v>146</v>
      </c>
      <c r="V16" s="103" t="s">
        <v>104</v>
      </c>
      <c r="X16" s="97" t="s">
        <v>154</v>
      </c>
      <c r="Y16" s="97" t="s">
        <v>152</v>
      </c>
      <c r="Z16" s="100" t="s">
        <v>148</v>
      </c>
      <c r="AJ16" s="86" t="s">
        <v>149</v>
      </c>
      <c r="AK16" s="86" t="s">
        <v>150</v>
      </c>
    </row>
    <row r="17" spans="1:37">
      <c r="D17" s="145" t="s">
        <v>155</v>
      </c>
      <c r="E17" s="146"/>
      <c r="F17" s="147"/>
      <c r="G17" s="148"/>
      <c r="H17" s="148"/>
      <c r="I17" s="148"/>
      <c r="J17" s="148"/>
      <c r="K17" s="149"/>
      <c r="L17" s="149"/>
      <c r="M17" s="146"/>
      <c r="N17" s="146"/>
      <c r="O17" s="147"/>
      <c r="P17" s="147"/>
      <c r="Q17" s="146"/>
      <c r="R17" s="146"/>
      <c r="S17" s="146"/>
      <c r="T17" s="150"/>
      <c r="U17" s="150"/>
      <c r="V17" s="150" t="s">
        <v>0</v>
      </c>
      <c r="W17" s="151"/>
      <c r="X17" s="147"/>
    </row>
    <row r="18" spans="1:37">
      <c r="A18" s="95">
        <v>3</v>
      </c>
      <c r="B18" s="96" t="s">
        <v>142</v>
      </c>
      <c r="C18" s="97" t="s">
        <v>156</v>
      </c>
      <c r="D18" s="98" t="s">
        <v>157</v>
      </c>
      <c r="E18" s="99">
        <v>43.237000000000002</v>
      </c>
      <c r="F18" s="100" t="s">
        <v>145</v>
      </c>
      <c r="H18" s="101">
        <f>ROUND(E18*G18,2)</f>
        <v>0</v>
      </c>
      <c r="J18" s="101">
        <f>ROUND(E18*G18,2)</f>
        <v>0</v>
      </c>
      <c r="L18" s="102">
        <f>E18*K18</f>
        <v>0</v>
      </c>
      <c r="N18" s="99">
        <f>E18*M18</f>
        <v>0</v>
      </c>
      <c r="P18" s="100" t="s">
        <v>146</v>
      </c>
      <c r="V18" s="103" t="s">
        <v>104</v>
      </c>
      <c r="X18" s="97" t="s">
        <v>158</v>
      </c>
      <c r="Y18" s="97" t="s">
        <v>156</v>
      </c>
      <c r="Z18" s="100" t="s">
        <v>159</v>
      </c>
      <c r="AJ18" s="86" t="s">
        <v>149</v>
      </c>
      <c r="AK18" s="86" t="s">
        <v>150</v>
      </c>
    </row>
    <row r="19" spans="1:37" ht="25.5">
      <c r="A19" s="95">
        <v>4</v>
      </c>
      <c r="B19" s="96" t="s">
        <v>142</v>
      </c>
      <c r="C19" s="97" t="s">
        <v>160</v>
      </c>
      <c r="D19" s="98" t="s">
        <v>161</v>
      </c>
      <c r="E19" s="99">
        <v>18.244</v>
      </c>
      <c r="F19" s="100" t="s">
        <v>145</v>
      </c>
      <c r="H19" s="101">
        <f>ROUND(E19*G19,2)</f>
        <v>0</v>
      </c>
      <c r="J19" s="101">
        <f>ROUND(E19*G19,2)</f>
        <v>0</v>
      </c>
      <c r="L19" s="102">
        <f>E19*K19</f>
        <v>0</v>
      </c>
      <c r="N19" s="99">
        <f>E19*M19</f>
        <v>0</v>
      </c>
      <c r="P19" s="100" t="s">
        <v>146</v>
      </c>
      <c r="V19" s="103" t="s">
        <v>104</v>
      </c>
      <c r="X19" s="97" t="s">
        <v>162</v>
      </c>
      <c r="Y19" s="97" t="s">
        <v>160</v>
      </c>
      <c r="Z19" s="100" t="s">
        <v>159</v>
      </c>
      <c r="AJ19" s="86" t="s">
        <v>149</v>
      </c>
      <c r="AK19" s="86" t="s">
        <v>150</v>
      </c>
    </row>
    <row r="20" spans="1:37">
      <c r="D20" s="145" t="s">
        <v>163</v>
      </c>
      <c r="E20" s="146"/>
      <c r="F20" s="147"/>
      <c r="G20" s="148"/>
      <c r="H20" s="148"/>
      <c r="I20" s="148"/>
      <c r="J20" s="148"/>
      <c r="K20" s="149"/>
      <c r="L20" s="149"/>
      <c r="M20" s="146"/>
      <c r="N20" s="146"/>
      <c r="O20" s="147"/>
      <c r="P20" s="147"/>
      <c r="Q20" s="146"/>
      <c r="R20" s="146"/>
      <c r="S20" s="146"/>
      <c r="T20" s="150"/>
      <c r="U20" s="150"/>
      <c r="V20" s="150" t="s">
        <v>0</v>
      </c>
      <c r="W20" s="151"/>
      <c r="X20" s="147"/>
    </row>
    <row r="21" spans="1:37" ht="25.5">
      <c r="A21" s="95">
        <v>5</v>
      </c>
      <c r="B21" s="96" t="s">
        <v>164</v>
      </c>
      <c r="C21" s="97" t="s">
        <v>165</v>
      </c>
      <c r="D21" s="98" t="s">
        <v>166</v>
      </c>
      <c r="E21" s="99">
        <v>87.494</v>
      </c>
      <c r="F21" s="100" t="s">
        <v>167</v>
      </c>
      <c r="H21" s="101">
        <f>ROUND(E21*G21,2)</f>
        <v>0</v>
      </c>
      <c r="J21" s="101">
        <f>ROUND(E21*G21,2)</f>
        <v>0</v>
      </c>
      <c r="L21" s="102">
        <f>E21*K21</f>
        <v>0</v>
      </c>
      <c r="N21" s="99">
        <f>E21*M21</f>
        <v>0</v>
      </c>
      <c r="P21" s="100" t="s">
        <v>146</v>
      </c>
      <c r="V21" s="103" t="s">
        <v>104</v>
      </c>
      <c r="X21" s="97" t="s">
        <v>168</v>
      </c>
      <c r="Y21" s="97" t="s">
        <v>165</v>
      </c>
      <c r="Z21" s="100" t="s">
        <v>159</v>
      </c>
      <c r="AJ21" s="86" t="s">
        <v>149</v>
      </c>
      <c r="AK21" s="86" t="s">
        <v>150</v>
      </c>
    </row>
    <row r="22" spans="1:37">
      <c r="D22" s="145" t="s">
        <v>169</v>
      </c>
      <c r="E22" s="146"/>
      <c r="F22" s="147"/>
      <c r="G22" s="148"/>
      <c r="H22" s="148"/>
      <c r="I22" s="148"/>
      <c r="J22" s="148"/>
      <c r="K22" s="149"/>
      <c r="L22" s="149"/>
      <c r="M22" s="146"/>
      <c r="N22" s="146"/>
      <c r="O22" s="147"/>
      <c r="P22" s="147"/>
      <c r="Q22" s="146"/>
      <c r="R22" s="146"/>
      <c r="S22" s="146"/>
      <c r="T22" s="150"/>
      <c r="U22" s="150"/>
      <c r="V22" s="150" t="s">
        <v>0</v>
      </c>
      <c r="W22" s="151"/>
      <c r="X22" s="147"/>
    </row>
    <row r="23" spans="1:37" ht="15.75" customHeight="1">
      <c r="A23" s="95">
        <v>6</v>
      </c>
      <c r="B23" s="96" t="s">
        <v>142</v>
      </c>
      <c r="C23" s="97" t="s">
        <v>170</v>
      </c>
      <c r="D23" s="98" t="s">
        <v>171</v>
      </c>
      <c r="E23" s="99">
        <v>18.244</v>
      </c>
      <c r="F23" s="100" t="s">
        <v>145</v>
      </c>
      <c r="H23" s="101">
        <f>ROUND(E23*G23,2)</f>
        <v>0</v>
      </c>
      <c r="J23" s="101">
        <f>ROUND(E23*G23,2)</f>
        <v>0</v>
      </c>
      <c r="L23" s="102">
        <f>E23*K23</f>
        <v>0</v>
      </c>
      <c r="N23" s="99">
        <f>E23*M23</f>
        <v>0</v>
      </c>
      <c r="P23" s="100" t="s">
        <v>146</v>
      </c>
      <c r="V23" s="103" t="s">
        <v>104</v>
      </c>
      <c r="X23" s="97" t="s">
        <v>172</v>
      </c>
      <c r="Y23" s="97" t="s">
        <v>170</v>
      </c>
      <c r="Z23" s="100" t="s">
        <v>159</v>
      </c>
      <c r="AJ23" s="86" t="s">
        <v>149</v>
      </c>
      <c r="AK23" s="86" t="s">
        <v>150</v>
      </c>
    </row>
    <row r="24" spans="1:37">
      <c r="A24" s="95">
        <v>7</v>
      </c>
      <c r="B24" s="96" t="s">
        <v>173</v>
      </c>
      <c r="C24" s="97" t="s">
        <v>174</v>
      </c>
      <c r="D24" s="98" t="s">
        <v>175</v>
      </c>
      <c r="E24" s="99">
        <v>43.52</v>
      </c>
      <c r="F24" s="100" t="s">
        <v>167</v>
      </c>
      <c r="H24" s="101">
        <f>ROUND(E24*G24,2)</f>
        <v>0</v>
      </c>
      <c r="J24" s="101">
        <f>ROUND(E24*G24,2)</f>
        <v>0</v>
      </c>
      <c r="L24" s="102">
        <f>E24*K24</f>
        <v>0</v>
      </c>
      <c r="N24" s="99">
        <f>E24*M24</f>
        <v>0</v>
      </c>
      <c r="P24" s="100" t="s">
        <v>146</v>
      </c>
      <c r="V24" s="103" t="s">
        <v>104</v>
      </c>
      <c r="X24" s="97" t="s">
        <v>176</v>
      </c>
      <c r="Y24" s="97" t="s">
        <v>174</v>
      </c>
      <c r="Z24" s="100" t="s">
        <v>148</v>
      </c>
      <c r="AJ24" s="86" t="s">
        <v>149</v>
      </c>
      <c r="AK24" s="86" t="s">
        <v>150</v>
      </c>
    </row>
    <row r="25" spans="1:37">
      <c r="D25" s="145" t="s">
        <v>177</v>
      </c>
      <c r="E25" s="146"/>
      <c r="F25" s="147"/>
      <c r="G25" s="148"/>
      <c r="H25" s="148"/>
      <c r="I25" s="148"/>
      <c r="J25" s="148"/>
      <c r="K25" s="149"/>
      <c r="L25" s="149"/>
      <c r="M25" s="146"/>
      <c r="N25" s="146"/>
      <c r="O25" s="147"/>
      <c r="P25" s="147"/>
      <c r="Q25" s="146"/>
      <c r="R25" s="146"/>
      <c r="S25" s="146"/>
      <c r="T25" s="150"/>
      <c r="U25" s="150"/>
      <c r="V25" s="150" t="s">
        <v>0</v>
      </c>
      <c r="W25" s="151"/>
      <c r="X25" s="147"/>
    </row>
    <row r="26" spans="1:37">
      <c r="D26" s="145" t="s">
        <v>178</v>
      </c>
      <c r="E26" s="146"/>
      <c r="F26" s="147"/>
      <c r="G26" s="148"/>
      <c r="H26" s="148"/>
      <c r="I26" s="148"/>
      <c r="J26" s="148"/>
      <c r="K26" s="149"/>
      <c r="L26" s="149"/>
      <c r="M26" s="146"/>
      <c r="N26" s="146"/>
      <c r="O26" s="147"/>
      <c r="P26" s="147"/>
      <c r="Q26" s="146"/>
      <c r="R26" s="146"/>
      <c r="S26" s="146"/>
      <c r="T26" s="150"/>
      <c r="U26" s="150"/>
      <c r="V26" s="150" t="s">
        <v>0</v>
      </c>
      <c r="W26" s="151"/>
      <c r="X26" s="147"/>
    </row>
    <row r="27" spans="1:37">
      <c r="D27" s="145" t="s">
        <v>179</v>
      </c>
      <c r="E27" s="146"/>
      <c r="F27" s="147"/>
      <c r="G27" s="148"/>
      <c r="H27" s="148"/>
      <c r="I27" s="148"/>
      <c r="J27" s="148"/>
      <c r="K27" s="149"/>
      <c r="L27" s="149"/>
      <c r="M27" s="146"/>
      <c r="N27" s="146"/>
      <c r="O27" s="147"/>
      <c r="P27" s="147"/>
      <c r="Q27" s="146"/>
      <c r="R27" s="146"/>
      <c r="S27" s="146"/>
      <c r="T27" s="150"/>
      <c r="U27" s="150"/>
      <c r="V27" s="150" t="s">
        <v>0</v>
      </c>
      <c r="W27" s="151"/>
      <c r="X27" s="147"/>
    </row>
    <row r="28" spans="1:37">
      <c r="D28" s="152" t="s">
        <v>180</v>
      </c>
      <c r="E28" s="153">
        <f>J28</f>
        <v>0</v>
      </c>
      <c r="H28" s="153">
        <f>SUM(H12:H27)</f>
        <v>0</v>
      </c>
      <c r="I28" s="153">
        <f>SUM(I12:I27)</f>
        <v>0</v>
      </c>
      <c r="J28" s="153">
        <f>SUM(J12:J27)</f>
        <v>0</v>
      </c>
      <c r="L28" s="154">
        <f>SUM(L12:L27)</f>
        <v>0</v>
      </c>
      <c r="N28" s="155">
        <f>SUM(N12:N27)</f>
        <v>0</v>
      </c>
      <c r="W28" s="104">
        <f>SUM(W12:W27)</f>
        <v>0</v>
      </c>
    </row>
    <row r="30" spans="1:37">
      <c r="B30" s="97" t="s">
        <v>181</v>
      </c>
    </row>
    <row r="31" spans="1:37">
      <c r="A31" s="95">
        <v>8</v>
      </c>
      <c r="B31" s="96" t="s">
        <v>182</v>
      </c>
      <c r="C31" s="97" t="s">
        <v>183</v>
      </c>
      <c r="D31" s="98" t="s">
        <v>184</v>
      </c>
      <c r="E31" s="99">
        <v>3.84</v>
      </c>
      <c r="F31" s="100" t="s">
        <v>145</v>
      </c>
      <c r="H31" s="101">
        <f>ROUND(E31*G31,2)</f>
        <v>0</v>
      </c>
      <c r="J31" s="101">
        <f>ROUND(E31*G31,2)</f>
        <v>0</v>
      </c>
      <c r="K31" s="102">
        <v>2.23706</v>
      </c>
      <c r="L31" s="102">
        <f>E31*K31</f>
        <v>8.5903103999999999</v>
      </c>
      <c r="N31" s="99">
        <f>E31*M31</f>
        <v>0</v>
      </c>
      <c r="P31" s="100" t="s">
        <v>146</v>
      </c>
      <c r="V31" s="103" t="s">
        <v>104</v>
      </c>
      <c r="X31" s="97" t="s">
        <v>185</v>
      </c>
      <c r="Y31" s="97" t="s">
        <v>183</v>
      </c>
      <c r="Z31" s="100" t="s">
        <v>186</v>
      </c>
      <c r="AJ31" s="86" t="s">
        <v>149</v>
      </c>
      <c r="AK31" s="86" t="s">
        <v>150</v>
      </c>
    </row>
    <row r="32" spans="1:37">
      <c r="D32" s="145" t="s">
        <v>187</v>
      </c>
      <c r="E32" s="146"/>
      <c r="F32" s="147"/>
      <c r="G32" s="148"/>
      <c r="H32" s="148"/>
      <c r="I32" s="148"/>
      <c r="J32" s="148"/>
      <c r="K32" s="149"/>
      <c r="L32" s="149"/>
      <c r="M32" s="146"/>
      <c r="N32" s="146"/>
      <c r="O32" s="147"/>
      <c r="P32" s="147"/>
      <c r="Q32" s="146"/>
      <c r="R32" s="146"/>
      <c r="S32" s="146"/>
      <c r="T32" s="150"/>
      <c r="U32" s="150"/>
      <c r="V32" s="150" t="s">
        <v>0</v>
      </c>
      <c r="W32" s="151"/>
      <c r="X32" s="147"/>
    </row>
    <row r="33" spans="1:37">
      <c r="D33" s="145" t="s">
        <v>188</v>
      </c>
      <c r="E33" s="146"/>
      <c r="F33" s="147"/>
      <c r="G33" s="148"/>
      <c r="H33" s="148"/>
      <c r="I33" s="148"/>
      <c r="J33" s="148"/>
      <c r="K33" s="149"/>
      <c r="L33" s="149"/>
      <c r="M33" s="146"/>
      <c r="N33" s="146"/>
      <c r="O33" s="147"/>
      <c r="P33" s="147"/>
      <c r="Q33" s="146"/>
      <c r="R33" s="146"/>
      <c r="S33" s="146"/>
      <c r="T33" s="150"/>
      <c r="U33" s="150"/>
      <c r="V33" s="150" t="s">
        <v>0</v>
      </c>
      <c r="W33" s="151"/>
      <c r="X33" s="147"/>
    </row>
    <row r="34" spans="1:37" ht="18.75" customHeight="1">
      <c r="A34" s="95">
        <v>9</v>
      </c>
      <c r="B34" s="96" t="s">
        <v>182</v>
      </c>
      <c r="C34" s="97" t="s">
        <v>189</v>
      </c>
      <c r="D34" s="98" t="s">
        <v>190</v>
      </c>
      <c r="E34" s="99">
        <v>7.68</v>
      </c>
      <c r="F34" s="100" t="s">
        <v>167</v>
      </c>
      <c r="H34" s="101">
        <f>ROUND(E34*G34,2)</f>
        <v>0</v>
      </c>
      <c r="J34" s="101">
        <f>ROUND(E34*G34,2)</f>
        <v>0</v>
      </c>
      <c r="K34" s="102">
        <v>3.8800000000000002E-3</v>
      </c>
      <c r="L34" s="102">
        <f>E34*K34</f>
        <v>2.9798399999999999E-2</v>
      </c>
      <c r="N34" s="99">
        <f>E34*M34</f>
        <v>0</v>
      </c>
      <c r="P34" s="100" t="s">
        <v>146</v>
      </c>
      <c r="V34" s="103" t="s">
        <v>104</v>
      </c>
      <c r="X34" s="97" t="s">
        <v>191</v>
      </c>
      <c r="Y34" s="97" t="s">
        <v>189</v>
      </c>
      <c r="Z34" s="100" t="s">
        <v>186</v>
      </c>
      <c r="AJ34" s="86" t="s">
        <v>149</v>
      </c>
      <c r="AK34" s="86" t="s">
        <v>150</v>
      </c>
    </row>
    <row r="35" spans="1:37">
      <c r="D35" s="145" t="s">
        <v>192</v>
      </c>
      <c r="E35" s="146"/>
      <c r="F35" s="147"/>
      <c r="G35" s="148"/>
      <c r="H35" s="148"/>
      <c r="I35" s="148"/>
      <c r="J35" s="148"/>
      <c r="K35" s="149"/>
      <c r="L35" s="149"/>
      <c r="M35" s="146"/>
      <c r="N35" s="146"/>
      <c r="O35" s="147"/>
      <c r="P35" s="147"/>
      <c r="Q35" s="146"/>
      <c r="R35" s="146"/>
      <c r="S35" s="146"/>
      <c r="T35" s="150"/>
      <c r="U35" s="150"/>
      <c r="V35" s="150" t="s">
        <v>0</v>
      </c>
      <c r="W35" s="151"/>
      <c r="X35" s="147"/>
    </row>
    <row r="36" spans="1:37" ht="25.5">
      <c r="A36" s="95">
        <v>10</v>
      </c>
      <c r="B36" s="96" t="s">
        <v>182</v>
      </c>
      <c r="C36" s="97" t="s">
        <v>193</v>
      </c>
      <c r="D36" s="98" t="s">
        <v>194</v>
      </c>
      <c r="E36" s="99">
        <v>7.68</v>
      </c>
      <c r="F36" s="100" t="s">
        <v>167</v>
      </c>
      <c r="H36" s="101">
        <f>ROUND(E36*G36,2)</f>
        <v>0</v>
      </c>
      <c r="J36" s="101">
        <f>ROUND(E36*G36,2)</f>
        <v>0</v>
      </c>
      <c r="L36" s="102">
        <f>E36*K36</f>
        <v>0</v>
      </c>
      <c r="N36" s="99">
        <f>E36*M36</f>
        <v>0</v>
      </c>
      <c r="P36" s="100" t="s">
        <v>146</v>
      </c>
      <c r="V36" s="103" t="s">
        <v>104</v>
      </c>
      <c r="X36" s="97" t="s">
        <v>195</v>
      </c>
      <c r="Y36" s="97" t="s">
        <v>193</v>
      </c>
      <c r="Z36" s="100" t="s">
        <v>186</v>
      </c>
      <c r="AJ36" s="86" t="s">
        <v>149</v>
      </c>
      <c r="AK36" s="86" t="s">
        <v>150</v>
      </c>
    </row>
    <row r="37" spans="1:37">
      <c r="A37" s="95">
        <v>11</v>
      </c>
      <c r="B37" s="96" t="s">
        <v>182</v>
      </c>
      <c r="C37" s="97" t="s">
        <v>196</v>
      </c>
      <c r="D37" s="98" t="s">
        <v>197</v>
      </c>
      <c r="E37" s="99">
        <v>0.154</v>
      </c>
      <c r="F37" s="100" t="s">
        <v>198</v>
      </c>
      <c r="H37" s="101">
        <f>ROUND(E37*G37,2)</f>
        <v>0</v>
      </c>
      <c r="J37" s="101">
        <f>ROUND(E37*G37,2)</f>
        <v>0</v>
      </c>
      <c r="K37" s="102">
        <v>1.1499699999999999</v>
      </c>
      <c r="L37" s="102">
        <f>E37*K37</f>
        <v>0.17709538</v>
      </c>
      <c r="N37" s="99">
        <f>E37*M37</f>
        <v>0</v>
      </c>
      <c r="P37" s="100" t="s">
        <v>146</v>
      </c>
      <c r="V37" s="103" t="s">
        <v>104</v>
      </c>
      <c r="X37" s="97" t="s">
        <v>199</v>
      </c>
      <c r="Y37" s="97" t="s">
        <v>196</v>
      </c>
      <c r="Z37" s="100" t="s">
        <v>186</v>
      </c>
      <c r="AJ37" s="86" t="s">
        <v>149</v>
      </c>
      <c r="AK37" s="86" t="s">
        <v>150</v>
      </c>
    </row>
    <row r="38" spans="1:37">
      <c r="D38" s="145" t="s">
        <v>200</v>
      </c>
      <c r="E38" s="146"/>
      <c r="F38" s="147"/>
      <c r="G38" s="148"/>
      <c r="H38" s="148"/>
      <c r="I38" s="148"/>
      <c r="J38" s="148"/>
      <c r="K38" s="149"/>
      <c r="L38" s="149"/>
      <c r="M38" s="146"/>
      <c r="N38" s="146"/>
      <c r="O38" s="147"/>
      <c r="P38" s="147"/>
      <c r="Q38" s="146"/>
      <c r="R38" s="146"/>
      <c r="S38" s="146"/>
      <c r="T38" s="150"/>
      <c r="U38" s="150"/>
      <c r="V38" s="150" t="s">
        <v>0</v>
      </c>
      <c r="W38" s="151"/>
      <c r="X38" s="147"/>
    </row>
    <row r="39" spans="1:37">
      <c r="D39" s="145" t="s">
        <v>201</v>
      </c>
      <c r="E39" s="146"/>
      <c r="F39" s="147"/>
      <c r="G39" s="148"/>
      <c r="H39" s="148"/>
      <c r="I39" s="148"/>
      <c r="J39" s="148"/>
      <c r="K39" s="149"/>
      <c r="L39" s="149"/>
      <c r="M39" s="146"/>
      <c r="N39" s="146"/>
      <c r="O39" s="147"/>
      <c r="P39" s="147"/>
      <c r="Q39" s="146"/>
      <c r="R39" s="146"/>
      <c r="S39" s="146"/>
      <c r="T39" s="150"/>
      <c r="U39" s="150"/>
      <c r="V39" s="150" t="s">
        <v>0</v>
      </c>
      <c r="W39" s="151"/>
      <c r="X39" s="147"/>
    </row>
    <row r="40" spans="1:37">
      <c r="A40" s="95">
        <v>12</v>
      </c>
      <c r="B40" s="96" t="s">
        <v>202</v>
      </c>
      <c r="C40" s="97" t="s">
        <v>203</v>
      </c>
      <c r="D40" s="98" t="s">
        <v>204</v>
      </c>
      <c r="E40" s="99">
        <v>87.494</v>
      </c>
      <c r="F40" s="100" t="s">
        <v>167</v>
      </c>
      <c r="H40" s="101">
        <f>ROUND(E40*G40,2)</f>
        <v>0</v>
      </c>
      <c r="J40" s="101">
        <f>ROUND(E40*G40,2)</f>
        <v>0</v>
      </c>
      <c r="K40" s="102">
        <v>4.8999999999999998E-4</v>
      </c>
      <c r="L40" s="102">
        <f>E40*K40</f>
        <v>4.2872059999999997E-2</v>
      </c>
      <c r="N40" s="99">
        <f>E40*M40</f>
        <v>0</v>
      </c>
      <c r="P40" s="100" t="s">
        <v>146</v>
      </c>
      <c r="V40" s="103" t="s">
        <v>104</v>
      </c>
      <c r="X40" s="97" t="s">
        <v>205</v>
      </c>
      <c r="Y40" s="97" t="s">
        <v>203</v>
      </c>
      <c r="Z40" s="100" t="s">
        <v>206</v>
      </c>
      <c r="AJ40" s="86" t="s">
        <v>149</v>
      </c>
      <c r="AK40" s="86" t="s">
        <v>150</v>
      </c>
    </row>
    <row r="41" spans="1:37">
      <c r="D41" s="152" t="s">
        <v>207</v>
      </c>
      <c r="E41" s="153">
        <f>J41</f>
        <v>0</v>
      </c>
      <c r="H41" s="153">
        <f>SUM(H30:H40)</f>
        <v>0</v>
      </c>
      <c r="I41" s="153">
        <f>SUM(I30:I40)</f>
        <v>0</v>
      </c>
      <c r="J41" s="153">
        <f>SUM(J30:J40)</f>
        <v>0</v>
      </c>
      <c r="L41" s="154">
        <f>SUM(L30:L40)</f>
        <v>8.8400762400000019</v>
      </c>
      <c r="N41" s="155">
        <f>SUM(N30:N40)</f>
        <v>0</v>
      </c>
      <c r="W41" s="104">
        <f>SUM(W30:W40)</f>
        <v>0</v>
      </c>
    </row>
    <row r="43" spans="1:37">
      <c r="B43" s="97" t="s">
        <v>208</v>
      </c>
    </row>
    <row r="44" spans="1:37" ht="25.5">
      <c r="A44" s="95">
        <v>13</v>
      </c>
      <c r="B44" s="96" t="s">
        <v>209</v>
      </c>
      <c r="C44" s="97" t="s">
        <v>210</v>
      </c>
      <c r="D44" s="98" t="s">
        <v>211</v>
      </c>
      <c r="E44" s="99">
        <v>87.494</v>
      </c>
      <c r="F44" s="100" t="s">
        <v>167</v>
      </c>
      <c r="H44" s="101">
        <f>ROUND(E44*G44,2)</f>
        <v>0</v>
      </c>
      <c r="J44" s="101">
        <f>ROUND(E44*G44,2)</f>
        <v>0</v>
      </c>
      <c r="K44" s="102">
        <v>0.10100000000000001</v>
      </c>
      <c r="L44" s="102">
        <f>E44*K44</f>
        <v>8.8368940000000009</v>
      </c>
      <c r="N44" s="99">
        <f>E44*M44</f>
        <v>0</v>
      </c>
      <c r="P44" s="100" t="s">
        <v>146</v>
      </c>
      <c r="V44" s="103" t="s">
        <v>104</v>
      </c>
      <c r="X44" s="97" t="s">
        <v>212</v>
      </c>
      <c r="Y44" s="97" t="s">
        <v>210</v>
      </c>
      <c r="Z44" s="100" t="s">
        <v>213</v>
      </c>
      <c r="AJ44" s="86" t="s">
        <v>149</v>
      </c>
      <c r="AK44" s="86" t="s">
        <v>150</v>
      </c>
    </row>
    <row r="45" spans="1:37">
      <c r="A45" s="95">
        <v>14</v>
      </c>
      <c r="B45" s="96" t="s">
        <v>214</v>
      </c>
      <c r="C45" s="97" t="s">
        <v>215</v>
      </c>
      <c r="D45" s="98" t="s">
        <v>216</v>
      </c>
      <c r="E45" s="99">
        <v>91.869</v>
      </c>
      <c r="F45" s="100" t="s">
        <v>167</v>
      </c>
      <c r="I45" s="101">
        <f>ROUND(E45*G45,2)</f>
        <v>0</v>
      </c>
      <c r="J45" s="101">
        <f>ROUND(E45*G45,2)</f>
        <v>0</v>
      </c>
      <c r="K45" s="102">
        <v>0.12</v>
      </c>
      <c r="L45" s="102">
        <f>E45*K45</f>
        <v>11.024279999999999</v>
      </c>
      <c r="N45" s="99">
        <f>E45*M45</f>
        <v>0</v>
      </c>
      <c r="P45" s="100" t="s">
        <v>146</v>
      </c>
      <c r="V45" s="103" t="s">
        <v>97</v>
      </c>
      <c r="X45" s="97" t="s">
        <v>215</v>
      </c>
      <c r="Y45" s="97" t="s">
        <v>215</v>
      </c>
      <c r="Z45" s="100" t="s">
        <v>217</v>
      </c>
      <c r="AA45" s="97" t="s">
        <v>146</v>
      </c>
      <c r="AJ45" s="86" t="s">
        <v>218</v>
      </c>
      <c r="AK45" s="86" t="s">
        <v>150</v>
      </c>
    </row>
    <row r="46" spans="1:37">
      <c r="D46" s="145" t="s">
        <v>219</v>
      </c>
      <c r="E46" s="146"/>
      <c r="F46" s="147"/>
      <c r="G46" s="148"/>
      <c r="H46" s="148"/>
      <c r="I46" s="148"/>
      <c r="J46" s="148"/>
      <c r="K46" s="149"/>
      <c r="L46" s="149"/>
      <c r="M46" s="146"/>
      <c r="N46" s="146"/>
      <c r="O46" s="147"/>
      <c r="P46" s="147"/>
      <c r="Q46" s="146"/>
      <c r="R46" s="146"/>
      <c r="S46" s="146"/>
      <c r="T46" s="150"/>
      <c r="U46" s="150"/>
      <c r="V46" s="150" t="s">
        <v>0</v>
      </c>
      <c r="W46" s="151"/>
      <c r="X46" s="147"/>
    </row>
    <row r="47" spans="1:37">
      <c r="D47" s="152" t="s">
        <v>220</v>
      </c>
      <c r="E47" s="153">
        <f>J47</f>
        <v>0</v>
      </c>
      <c r="H47" s="153">
        <f>SUM(H43:H46)</f>
        <v>0</v>
      </c>
      <c r="I47" s="153">
        <f>SUM(I43:I46)</f>
        <v>0</v>
      </c>
      <c r="J47" s="153">
        <f>SUM(J43:J46)</f>
        <v>0</v>
      </c>
      <c r="L47" s="154">
        <f>SUM(L43:L46)</f>
        <v>19.861173999999998</v>
      </c>
      <c r="N47" s="155">
        <f>SUM(N43:N46)</f>
        <v>0</v>
      </c>
      <c r="W47" s="104">
        <f>SUM(W43:W46)</f>
        <v>0</v>
      </c>
    </row>
    <row r="49" spans="1:37">
      <c r="B49" s="97" t="s">
        <v>221</v>
      </c>
    </row>
    <row r="50" spans="1:37">
      <c r="A50" s="95">
        <v>15</v>
      </c>
      <c r="B50" s="96" t="s">
        <v>182</v>
      </c>
      <c r="C50" s="97" t="s">
        <v>222</v>
      </c>
      <c r="D50" s="98" t="s">
        <v>223</v>
      </c>
      <c r="E50" s="99">
        <v>8.7490000000000006</v>
      </c>
      <c r="F50" s="100" t="s">
        <v>145</v>
      </c>
      <c r="H50" s="101">
        <f>ROUND(E50*G50,2)</f>
        <v>0</v>
      </c>
      <c r="J50" s="101">
        <f>ROUND(E50*G50,2)</f>
        <v>0</v>
      </c>
      <c r="K50" s="102">
        <v>1.837</v>
      </c>
      <c r="L50" s="102">
        <f>E50*K50</f>
        <v>16.071913000000002</v>
      </c>
      <c r="N50" s="99">
        <f>E50*M50</f>
        <v>0</v>
      </c>
      <c r="P50" s="100" t="s">
        <v>146</v>
      </c>
      <c r="V50" s="103" t="s">
        <v>104</v>
      </c>
      <c r="X50" s="97" t="s">
        <v>224</v>
      </c>
      <c r="Y50" s="97" t="s">
        <v>222</v>
      </c>
      <c r="Z50" s="100" t="s">
        <v>225</v>
      </c>
      <c r="AJ50" s="86" t="s">
        <v>149</v>
      </c>
      <c r="AK50" s="86" t="s">
        <v>150</v>
      </c>
    </row>
    <row r="51" spans="1:37">
      <c r="D51" s="145" t="s">
        <v>226</v>
      </c>
      <c r="E51" s="146"/>
      <c r="F51" s="147"/>
      <c r="G51" s="148"/>
      <c r="H51" s="148"/>
      <c r="I51" s="148"/>
      <c r="J51" s="148"/>
      <c r="K51" s="149"/>
      <c r="L51" s="149"/>
      <c r="M51" s="146"/>
      <c r="N51" s="146"/>
      <c r="O51" s="147"/>
      <c r="P51" s="147"/>
      <c r="Q51" s="146"/>
      <c r="R51" s="146"/>
      <c r="S51" s="146"/>
      <c r="T51" s="150"/>
      <c r="U51" s="150"/>
      <c r="V51" s="150" t="s">
        <v>0</v>
      </c>
      <c r="W51" s="151"/>
      <c r="X51" s="147"/>
    </row>
    <row r="52" spans="1:37">
      <c r="D52" s="152" t="s">
        <v>227</v>
      </c>
      <c r="E52" s="153">
        <f>J52</f>
        <v>0</v>
      </c>
      <c r="H52" s="153">
        <f>SUM(H49:H51)</f>
        <v>0</v>
      </c>
      <c r="I52" s="153">
        <f>SUM(I49:I51)</f>
        <v>0</v>
      </c>
      <c r="J52" s="153">
        <f>SUM(J49:J51)</f>
        <v>0</v>
      </c>
      <c r="L52" s="154">
        <f>SUM(L49:L51)</f>
        <v>16.071913000000002</v>
      </c>
      <c r="N52" s="155">
        <f>SUM(N49:N51)</f>
        <v>0</v>
      </c>
      <c r="W52" s="104">
        <f>SUM(W49:W51)</f>
        <v>0</v>
      </c>
    </row>
    <row r="54" spans="1:37">
      <c r="B54" s="97" t="s">
        <v>228</v>
      </c>
    </row>
    <row r="55" spans="1:37">
      <c r="A55" s="95">
        <v>16</v>
      </c>
      <c r="B55" s="96" t="s">
        <v>142</v>
      </c>
      <c r="C55" s="97" t="s">
        <v>229</v>
      </c>
      <c r="D55" s="98" t="s">
        <v>230</v>
      </c>
      <c r="E55" s="99">
        <v>20.76</v>
      </c>
      <c r="F55" s="100" t="s">
        <v>231</v>
      </c>
      <c r="H55" s="101">
        <f>ROUND(E55*G55,2)</f>
        <v>0</v>
      </c>
      <c r="J55" s="101">
        <f>ROUND(E55*G55,2)</f>
        <v>0</v>
      </c>
      <c r="K55" s="102">
        <v>4.0000000000000003E-5</v>
      </c>
      <c r="L55" s="102">
        <f>E55*K55</f>
        <v>8.3040000000000013E-4</v>
      </c>
      <c r="N55" s="99">
        <f>E55*M55</f>
        <v>0</v>
      </c>
      <c r="P55" s="100" t="s">
        <v>146</v>
      </c>
      <c r="V55" s="103" t="s">
        <v>104</v>
      </c>
      <c r="X55" s="97" t="s">
        <v>232</v>
      </c>
      <c r="Y55" s="97" t="s">
        <v>229</v>
      </c>
      <c r="Z55" s="100" t="s">
        <v>213</v>
      </c>
      <c r="AJ55" s="86" t="s">
        <v>149</v>
      </c>
      <c r="AK55" s="86" t="s">
        <v>150</v>
      </c>
    </row>
    <row r="56" spans="1:37">
      <c r="D56" s="145" t="s">
        <v>233</v>
      </c>
      <c r="E56" s="146"/>
      <c r="F56" s="147"/>
      <c r="G56" s="148"/>
      <c r="H56" s="148"/>
      <c r="I56" s="148"/>
      <c r="J56" s="148"/>
      <c r="K56" s="149"/>
      <c r="L56" s="149"/>
      <c r="M56" s="146"/>
      <c r="N56" s="146"/>
      <c r="O56" s="147"/>
      <c r="P56" s="147"/>
      <c r="Q56" s="146"/>
      <c r="R56" s="146"/>
      <c r="S56" s="146"/>
      <c r="T56" s="150"/>
      <c r="U56" s="150"/>
      <c r="V56" s="150" t="s">
        <v>0</v>
      </c>
      <c r="W56" s="151"/>
      <c r="X56" s="147"/>
    </row>
    <row r="57" spans="1:37">
      <c r="A57" s="95">
        <v>17</v>
      </c>
      <c r="B57" s="96" t="s">
        <v>234</v>
      </c>
      <c r="C57" s="97" t="s">
        <v>235</v>
      </c>
      <c r="D57" s="98" t="s">
        <v>236</v>
      </c>
      <c r="E57" s="99">
        <v>40</v>
      </c>
      <c r="F57" s="100" t="s">
        <v>167</v>
      </c>
      <c r="H57" s="101">
        <f>ROUND(E57*G57,2)</f>
        <v>0</v>
      </c>
      <c r="J57" s="101">
        <f>ROUND(E57*G57,2)</f>
        <v>0</v>
      </c>
      <c r="K57" s="102">
        <v>5.8799999999999998E-3</v>
      </c>
      <c r="L57" s="102">
        <f>E57*K57</f>
        <v>0.23519999999999999</v>
      </c>
      <c r="N57" s="99">
        <f>E57*M57</f>
        <v>0</v>
      </c>
      <c r="P57" s="100" t="s">
        <v>146</v>
      </c>
      <c r="V57" s="103" t="s">
        <v>104</v>
      </c>
      <c r="X57" s="97" t="s">
        <v>237</v>
      </c>
      <c r="Y57" s="97" t="s">
        <v>235</v>
      </c>
      <c r="Z57" s="100" t="s">
        <v>238</v>
      </c>
      <c r="AJ57" s="86" t="s">
        <v>149</v>
      </c>
      <c r="AK57" s="86" t="s">
        <v>150</v>
      </c>
    </row>
    <row r="58" spans="1:37">
      <c r="A58" s="95">
        <v>18</v>
      </c>
      <c r="B58" s="96" t="s">
        <v>182</v>
      </c>
      <c r="C58" s="97" t="s">
        <v>239</v>
      </c>
      <c r="D58" s="98" t="s">
        <v>240</v>
      </c>
      <c r="E58" s="99">
        <v>87.494</v>
      </c>
      <c r="F58" s="100" t="s">
        <v>167</v>
      </c>
      <c r="H58" s="101">
        <f>ROUND(E58*G58,2)</f>
        <v>0</v>
      </c>
      <c r="J58" s="101">
        <f>ROUND(E58*G58,2)</f>
        <v>0</v>
      </c>
      <c r="L58" s="102">
        <f>E58*K58</f>
        <v>0</v>
      </c>
      <c r="N58" s="99">
        <f>E58*M58</f>
        <v>0</v>
      </c>
      <c r="P58" s="100" t="s">
        <v>146</v>
      </c>
      <c r="V58" s="103" t="s">
        <v>104</v>
      </c>
      <c r="X58" s="97" t="s">
        <v>241</v>
      </c>
      <c r="Y58" s="97" t="s">
        <v>239</v>
      </c>
      <c r="Z58" s="100" t="s">
        <v>242</v>
      </c>
      <c r="AJ58" s="86" t="s">
        <v>149</v>
      </c>
      <c r="AK58" s="86" t="s">
        <v>150</v>
      </c>
    </row>
    <row r="59" spans="1:37">
      <c r="A59" s="95">
        <v>19</v>
      </c>
      <c r="B59" s="96" t="s">
        <v>243</v>
      </c>
      <c r="C59" s="97" t="s">
        <v>244</v>
      </c>
      <c r="D59" s="98" t="s">
        <v>245</v>
      </c>
      <c r="E59" s="99">
        <v>8</v>
      </c>
      <c r="F59" s="100" t="s">
        <v>246</v>
      </c>
      <c r="H59" s="101">
        <f>ROUND(E59*G59,2)</f>
        <v>0</v>
      </c>
      <c r="J59" s="101">
        <f>ROUND(E59*G59,2)</f>
        <v>0</v>
      </c>
      <c r="K59" s="102">
        <v>4.5199999999999997E-3</v>
      </c>
      <c r="L59" s="102">
        <f>E59*K59</f>
        <v>3.6159999999999998E-2</v>
      </c>
      <c r="N59" s="99">
        <f>E59*M59</f>
        <v>0</v>
      </c>
      <c r="P59" s="100" t="s">
        <v>146</v>
      </c>
      <c r="V59" s="103" t="s">
        <v>104</v>
      </c>
      <c r="X59" s="97" t="s">
        <v>247</v>
      </c>
      <c r="Y59" s="97" t="s">
        <v>244</v>
      </c>
      <c r="Z59" s="100" t="s">
        <v>242</v>
      </c>
      <c r="AJ59" s="86" t="s">
        <v>149</v>
      </c>
      <c r="AK59" s="86" t="s">
        <v>150</v>
      </c>
    </row>
    <row r="60" spans="1:37">
      <c r="A60" s="95">
        <v>20</v>
      </c>
      <c r="B60" s="96" t="s">
        <v>214</v>
      </c>
      <c r="C60" s="97" t="s">
        <v>248</v>
      </c>
      <c r="D60" s="98" t="s">
        <v>249</v>
      </c>
      <c r="E60" s="99">
        <v>8</v>
      </c>
      <c r="F60" s="100" t="s">
        <v>246</v>
      </c>
      <c r="I60" s="101">
        <f>ROUND(E60*G60,2)</f>
        <v>0</v>
      </c>
      <c r="J60" s="101">
        <f>ROUND(E60*G60,2)</f>
        <v>0</v>
      </c>
      <c r="L60" s="102">
        <f>E60*K60</f>
        <v>0</v>
      </c>
      <c r="N60" s="99">
        <f>E60*M60</f>
        <v>0</v>
      </c>
      <c r="P60" s="100" t="s">
        <v>146</v>
      </c>
      <c r="V60" s="103" t="s">
        <v>97</v>
      </c>
      <c r="X60" s="97" t="s">
        <v>248</v>
      </c>
      <c r="Y60" s="97" t="s">
        <v>248</v>
      </c>
      <c r="Z60" s="100" t="s">
        <v>250</v>
      </c>
      <c r="AA60" s="97" t="s">
        <v>146</v>
      </c>
      <c r="AJ60" s="86" t="s">
        <v>218</v>
      </c>
      <c r="AK60" s="86" t="s">
        <v>150</v>
      </c>
    </row>
    <row r="61" spans="1:37">
      <c r="A61" s="95">
        <v>21</v>
      </c>
      <c r="B61" s="96" t="s">
        <v>209</v>
      </c>
      <c r="C61" s="97" t="s">
        <v>251</v>
      </c>
      <c r="D61" s="98" t="s">
        <v>252</v>
      </c>
      <c r="E61" s="99">
        <v>45.045000000000002</v>
      </c>
      <c r="F61" s="100" t="s">
        <v>198</v>
      </c>
      <c r="H61" s="101">
        <f>ROUND(E61*G61,2)</f>
        <v>0</v>
      </c>
      <c r="J61" s="101">
        <f>ROUND(E61*G61,2)</f>
        <v>0</v>
      </c>
      <c r="L61" s="102">
        <f>E61*K61</f>
        <v>0</v>
      </c>
      <c r="N61" s="99">
        <f>E61*M61</f>
        <v>0</v>
      </c>
      <c r="P61" s="100" t="s">
        <v>146</v>
      </c>
      <c r="V61" s="103" t="s">
        <v>104</v>
      </c>
      <c r="X61" s="97" t="s">
        <v>253</v>
      </c>
      <c r="Y61" s="97" t="s">
        <v>251</v>
      </c>
      <c r="Z61" s="100" t="s">
        <v>213</v>
      </c>
      <c r="AJ61" s="86" t="s">
        <v>149</v>
      </c>
      <c r="AK61" s="86" t="s">
        <v>150</v>
      </c>
    </row>
    <row r="62" spans="1:37">
      <c r="D62" s="152" t="s">
        <v>254</v>
      </c>
      <c r="E62" s="153">
        <f>J62</f>
        <v>0</v>
      </c>
      <c r="H62" s="153">
        <f>SUM(H54:H61)</f>
        <v>0</v>
      </c>
      <c r="I62" s="153">
        <f>SUM(I54:I61)</f>
        <v>0</v>
      </c>
      <c r="J62" s="153">
        <f>SUM(J54:J61)</f>
        <v>0</v>
      </c>
      <c r="L62" s="154">
        <f>SUM(L54:L61)</f>
        <v>0.2721904</v>
      </c>
      <c r="N62" s="155">
        <f>SUM(N54:N61)</f>
        <v>0</v>
      </c>
      <c r="W62" s="104">
        <f>SUM(W54:W61)</f>
        <v>0</v>
      </c>
    </row>
    <row r="64" spans="1:37">
      <c r="D64" s="152" t="s">
        <v>255</v>
      </c>
      <c r="E64" s="155">
        <f>J64</f>
        <v>0</v>
      </c>
      <c r="H64" s="153">
        <f>+H28+H41+H47+H52+H62</f>
        <v>0</v>
      </c>
      <c r="I64" s="153">
        <f>+I28+I41+I47+I52+I62</f>
        <v>0</v>
      </c>
      <c r="J64" s="153">
        <f>+J28+J41+J47+J52+J62</f>
        <v>0</v>
      </c>
      <c r="L64" s="154">
        <f>+L28+L41+L47+L52+L62</f>
        <v>45.045353640000002</v>
      </c>
      <c r="N64" s="155">
        <f>+N28+N41+N47+N52+N62</f>
        <v>0</v>
      </c>
      <c r="W64" s="104">
        <f>+W28+W41+W47+W52+W62</f>
        <v>0</v>
      </c>
    </row>
    <row r="66" spans="1:37">
      <c r="B66" s="144" t="s">
        <v>256</v>
      </c>
    </row>
    <row r="67" spans="1:37">
      <c r="B67" s="97" t="s">
        <v>257</v>
      </c>
    </row>
    <row r="68" spans="1:37" ht="25.5">
      <c r="A68" s="95">
        <v>22</v>
      </c>
      <c r="B68" s="96" t="s">
        <v>258</v>
      </c>
      <c r="C68" s="97" t="s">
        <v>259</v>
      </c>
      <c r="D68" s="98" t="s">
        <v>260</v>
      </c>
      <c r="E68" s="99">
        <v>337</v>
      </c>
      <c r="F68" s="100" t="s">
        <v>231</v>
      </c>
      <c r="H68" s="101">
        <f>ROUND(E68*G68,2)</f>
        <v>0</v>
      </c>
      <c r="J68" s="101">
        <f>ROUND(E68*G68,2)</f>
        <v>0</v>
      </c>
      <c r="L68" s="102">
        <f>E68*K68</f>
        <v>0</v>
      </c>
      <c r="N68" s="99">
        <f>E68*M68</f>
        <v>0</v>
      </c>
      <c r="P68" s="100" t="s">
        <v>146</v>
      </c>
      <c r="V68" s="103" t="s">
        <v>261</v>
      </c>
      <c r="X68" s="97" t="s">
        <v>262</v>
      </c>
      <c r="Y68" s="97" t="s">
        <v>259</v>
      </c>
      <c r="Z68" s="100" t="s">
        <v>263</v>
      </c>
      <c r="AJ68" s="86" t="s">
        <v>264</v>
      </c>
      <c r="AK68" s="86" t="s">
        <v>150</v>
      </c>
    </row>
    <row r="69" spans="1:37">
      <c r="D69" s="145" t="s">
        <v>265</v>
      </c>
      <c r="E69" s="146"/>
      <c r="F69" s="147"/>
      <c r="G69" s="148"/>
      <c r="H69" s="148"/>
      <c r="I69" s="148"/>
      <c r="J69" s="148"/>
      <c r="K69" s="149"/>
      <c r="L69" s="149"/>
      <c r="M69" s="146"/>
      <c r="N69" s="146"/>
      <c r="O69" s="147"/>
      <c r="P69" s="147"/>
      <c r="Q69" s="146"/>
      <c r="R69" s="146"/>
      <c r="S69" s="146"/>
      <c r="T69" s="150"/>
      <c r="U69" s="150"/>
      <c r="V69" s="150" t="s">
        <v>0</v>
      </c>
      <c r="W69" s="151"/>
      <c r="X69" s="147"/>
    </row>
    <row r="70" spans="1:37">
      <c r="D70" s="145" t="s">
        <v>266</v>
      </c>
      <c r="E70" s="146"/>
      <c r="F70" s="147"/>
      <c r="G70" s="148"/>
      <c r="H70" s="148"/>
      <c r="I70" s="148"/>
      <c r="J70" s="148"/>
      <c r="K70" s="149"/>
      <c r="L70" s="149"/>
      <c r="M70" s="146"/>
      <c r="N70" s="146"/>
      <c r="O70" s="147"/>
      <c r="P70" s="147"/>
      <c r="Q70" s="146"/>
      <c r="R70" s="146"/>
      <c r="S70" s="146"/>
      <c r="T70" s="150"/>
      <c r="U70" s="150"/>
      <c r="V70" s="150" t="s">
        <v>0</v>
      </c>
      <c r="W70" s="151"/>
      <c r="X70" s="147"/>
    </row>
    <row r="71" spans="1:37">
      <c r="D71" s="145" t="s">
        <v>267</v>
      </c>
      <c r="E71" s="146"/>
      <c r="F71" s="147"/>
      <c r="G71" s="148"/>
      <c r="H71" s="148"/>
      <c r="I71" s="148"/>
      <c r="J71" s="148"/>
      <c r="K71" s="149"/>
      <c r="L71" s="149"/>
      <c r="M71" s="146"/>
      <c r="N71" s="146"/>
      <c r="O71" s="147"/>
      <c r="P71" s="147"/>
      <c r="Q71" s="146"/>
      <c r="R71" s="146"/>
      <c r="S71" s="146"/>
      <c r="T71" s="150"/>
      <c r="U71" s="150"/>
      <c r="V71" s="150" t="s">
        <v>0</v>
      </c>
      <c r="W71" s="151"/>
      <c r="X71" s="147"/>
    </row>
    <row r="72" spans="1:37">
      <c r="D72" s="145" t="s">
        <v>268</v>
      </c>
      <c r="E72" s="146"/>
      <c r="F72" s="147"/>
      <c r="G72" s="148"/>
      <c r="H72" s="148"/>
      <c r="I72" s="148"/>
      <c r="J72" s="148"/>
      <c r="K72" s="149"/>
      <c r="L72" s="149"/>
      <c r="M72" s="146"/>
      <c r="N72" s="146"/>
      <c r="O72" s="147"/>
      <c r="P72" s="147"/>
      <c r="Q72" s="146"/>
      <c r="R72" s="146"/>
      <c r="S72" s="146"/>
      <c r="T72" s="150"/>
      <c r="U72" s="150"/>
      <c r="V72" s="150" t="s">
        <v>0</v>
      </c>
      <c r="W72" s="151"/>
      <c r="X72" s="147"/>
    </row>
    <row r="73" spans="1:37">
      <c r="D73" s="145" t="s">
        <v>269</v>
      </c>
      <c r="E73" s="146"/>
      <c r="F73" s="147"/>
      <c r="G73" s="148"/>
      <c r="H73" s="148"/>
      <c r="I73" s="148"/>
      <c r="J73" s="148"/>
      <c r="K73" s="149"/>
      <c r="L73" s="149"/>
      <c r="M73" s="146"/>
      <c r="N73" s="146"/>
      <c r="O73" s="147"/>
      <c r="P73" s="147"/>
      <c r="Q73" s="146"/>
      <c r="R73" s="146"/>
      <c r="S73" s="146"/>
      <c r="T73" s="150"/>
      <c r="U73" s="150"/>
      <c r="V73" s="150" t="s">
        <v>0</v>
      </c>
      <c r="W73" s="151"/>
      <c r="X73" s="147"/>
    </row>
    <row r="74" spans="1:37">
      <c r="D74" s="145" t="s">
        <v>270</v>
      </c>
      <c r="E74" s="146"/>
      <c r="F74" s="147"/>
      <c r="G74" s="148"/>
      <c r="H74" s="148"/>
      <c r="I74" s="148"/>
      <c r="J74" s="148"/>
      <c r="K74" s="149"/>
      <c r="L74" s="149"/>
      <c r="M74" s="146"/>
      <c r="N74" s="146"/>
      <c r="O74" s="147"/>
      <c r="P74" s="147"/>
      <c r="Q74" s="146"/>
      <c r="R74" s="146"/>
      <c r="S74" s="146"/>
      <c r="T74" s="150"/>
      <c r="U74" s="150"/>
      <c r="V74" s="150" t="s">
        <v>0</v>
      </c>
      <c r="W74" s="151"/>
      <c r="X74" s="147"/>
    </row>
    <row r="75" spans="1:37">
      <c r="D75" s="145" t="s">
        <v>271</v>
      </c>
      <c r="E75" s="146"/>
      <c r="F75" s="147"/>
      <c r="G75" s="148"/>
      <c r="H75" s="148"/>
      <c r="I75" s="148"/>
      <c r="J75" s="148"/>
      <c r="K75" s="149"/>
      <c r="L75" s="149"/>
      <c r="M75" s="146"/>
      <c r="N75" s="146"/>
      <c r="O75" s="147"/>
      <c r="P75" s="147"/>
      <c r="Q75" s="146"/>
      <c r="R75" s="146"/>
      <c r="S75" s="146"/>
      <c r="T75" s="150"/>
      <c r="U75" s="150"/>
      <c r="V75" s="150" t="s">
        <v>0</v>
      </c>
      <c r="W75" s="151"/>
      <c r="X75" s="147"/>
    </row>
    <row r="76" spans="1:37">
      <c r="D76" s="145" t="s">
        <v>272</v>
      </c>
      <c r="E76" s="146"/>
      <c r="F76" s="147"/>
      <c r="G76" s="148"/>
      <c r="H76" s="148"/>
      <c r="I76" s="148"/>
      <c r="J76" s="148"/>
      <c r="K76" s="149"/>
      <c r="L76" s="149"/>
      <c r="M76" s="146"/>
      <c r="N76" s="146"/>
      <c r="O76" s="147"/>
      <c r="P76" s="147"/>
      <c r="Q76" s="146"/>
      <c r="R76" s="146"/>
      <c r="S76" s="146"/>
      <c r="T76" s="150"/>
      <c r="U76" s="150"/>
      <c r="V76" s="150" t="s">
        <v>0</v>
      </c>
      <c r="W76" s="151"/>
      <c r="X76" s="147"/>
    </row>
    <row r="77" spans="1:37">
      <c r="D77" s="145" t="s">
        <v>273</v>
      </c>
      <c r="E77" s="146"/>
      <c r="F77" s="147"/>
      <c r="G77" s="148"/>
      <c r="H77" s="148"/>
      <c r="I77" s="148"/>
      <c r="J77" s="148"/>
      <c r="K77" s="149"/>
      <c r="L77" s="149"/>
      <c r="M77" s="146"/>
      <c r="N77" s="146"/>
      <c r="O77" s="147"/>
      <c r="P77" s="147"/>
      <c r="Q77" s="146"/>
      <c r="R77" s="146"/>
      <c r="S77" s="146"/>
      <c r="T77" s="150"/>
      <c r="U77" s="150"/>
      <c r="V77" s="150" t="s">
        <v>0</v>
      </c>
      <c r="W77" s="151"/>
      <c r="X77" s="147"/>
    </row>
    <row r="78" spans="1:37">
      <c r="D78" s="145" t="s">
        <v>274</v>
      </c>
      <c r="E78" s="146"/>
      <c r="F78" s="147"/>
      <c r="G78" s="148"/>
      <c r="H78" s="148"/>
      <c r="I78" s="148"/>
      <c r="J78" s="148"/>
      <c r="K78" s="149"/>
      <c r="L78" s="149"/>
      <c r="M78" s="146"/>
      <c r="N78" s="146"/>
      <c r="O78" s="147"/>
      <c r="P78" s="147"/>
      <c r="Q78" s="146"/>
      <c r="R78" s="146"/>
      <c r="S78" s="146"/>
      <c r="T78" s="150"/>
      <c r="U78" s="150"/>
      <c r="V78" s="150" t="s">
        <v>0</v>
      </c>
      <c r="W78" s="151"/>
      <c r="X78" s="147"/>
    </row>
    <row r="79" spans="1:37">
      <c r="D79" s="145" t="s">
        <v>275</v>
      </c>
      <c r="E79" s="146"/>
      <c r="F79" s="147"/>
      <c r="G79" s="148"/>
      <c r="H79" s="148"/>
      <c r="I79" s="148"/>
      <c r="J79" s="148"/>
      <c r="K79" s="149"/>
      <c r="L79" s="149"/>
      <c r="M79" s="146"/>
      <c r="N79" s="146"/>
      <c r="O79" s="147"/>
      <c r="P79" s="147"/>
      <c r="Q79" s="146"/>
      <c r="R79" s="146"/>
      <c r="S79" s="146"/>
      <c r="T79" s="150"/>
      <c r="U79" s="150"/>
      <c r="V79" s="150" t="s">
        <v>0</v>
      </c>
      <c r="W79" s="151"/>
      <c r="X79" s="147"/>
    </row>
    <row r="80" spans="1:37">
      <c r="D80" s="145" t="s">
        <v>276</v>
      </c>
      <c r="E80" s="146"/>
      <c r="F80" s="147"/>
      <c r="G80" s="148"/>
      <c r="H80" s="148"/>
      <c r="I80" s="148"/>
      <c r="J80" s="148"/>
      <c r="K80" s="149"/>
      <c r="L80" s="149"/>
      <c r="M80" s="146"/>
      <c r="N80" s="146"/>
      <c r="O80" s="147"/>
      <c r="P80" s="147"/>
      <c r="Q80" s="146"/>
      <c r="R80" s="146"/>
      <c r="S80" s="146"/>
      <c r="T80" s="150"/>
      <c r="U80" s="150"/>
      <c r="V80" s="150" t="s">
        <v>0</v>
      </c>
      <c r="W80" s="151"/>
      <c r="X80" s="147"/>
    </row>
    <row r="81" spans="1:37">
      <c r="D81" s="145" t="s">
        <v>277</v>
      </c>
      <c r="E81" s="146"/>
      <c r="F81" s="147"/>
      <c r="G81" s="148"/>
      <c r="H81" s="148"/>
      <c r="I81" s="148"/>
      <c r="J81" s="148"/>
      <c r="K81" s="149"/>
      <c r="L81" s="149"/>
      <c r="M81" s="146"/>
      <c r="N81" s="146"/>
      <c r="O81" s="147"/>
      <c r="P81" s="147"/>
      <c r="Q81" s="146"/>
      <c r="R81" s="146"/>
      <c r="S81" s="146"/>
      <c r="T81" s="150"/>
      <c r="U81" s="150"/>
      <c r="V81" s="150" t="s">
        <v>0</v>
      </c>
      <c r="W81" s="151"/>
      <c r="X81" s="147"/>
    </row>
    <row r="82" spans="1:37">
      <c r="D82" s="145" t="s">
        <v>278</v>
      </c>
      <c r="E82" s="146"/>
      <c r="F82" s="147"/>
      <c r="G82" s="148"/>
      <c r="H82" s="148"/>
      <c r="I82" s="148"/>
      <c r="J82" s="148"/>
      <c r="K82" s="149"/>
      <c r="L82" s="149"/>
      <c r="M82" s="146"/>
      <c r="N82" s="146"/>
      <c r="O82" s="147"/>
      <c r="P82" s="147"/>
      <c r="Q82" s="146"/>
      <c r="R82" s="146"/>
      <c r="S82" s="146"/>
      <c r="T82" s="150"/>
      <c r="U82" s="150"/>
      <c r="V82" s="150" t="s">
        <v>0</v>
      </c>
      <c r="W82" s="151"/>
      <c r="X82" s="147"/>
    </row>
    <row r="83" spans="1:37">
      <c r="A83" s="95">
        <v>23</v>
      </c>
      <c r="B83" s="96" t="s">
        <v>214</v>
      </c>
      <c r="C83" s="97" t="s">
        <v>279</v>
      </c>
      <c r="D83" s="98" t="s">
        <v>280</v>
      </c>
      <c r="E83" s="99">
        <v>8.9730000000000008</v>
      </c>
      <c r="F83" s="100" t="s">
        <v>145</v>
      </c>
      <c r="I83" s="101">
        <f>ROUND(E83*G83,2)</f>
        <v>0</v>
      </c>
      <c r="J83" s="101">
        <f>ROUND(E83*G83,2)</f>
        <v>0</v>
      </c>
      <c r="K83" s="102">
        <v>0.55000000000000004</v>
      </c>
      <c r="L83" s="102">
        <f>E83*K83</f>
        <v>4.935150000000001</v>
      </c>
      <c r="N83" s="99">
        <f>E83*M83</f>
        <v>0</v>
      </c>
      <c r="P83" s="100" t="s">
        <v>146</v>
      </c>
      <c r="V83" s="103" t="s">
        <v>97</v>
      </c>
      <c r="X83" s="97" t="s">
        <v>279</v>
      </c>
      <c r="Y83" s="97" t="s">
        <v>279</v>
      </c>
      <c r="Z83" s="100" t="s">
        <v>281</v>
      </c>
      <c r="AA83" s="97" t="s">
        <v>146</v>
      </c>
      <c r="AJ83" s="86" t="s">
        <v>282</v>
      </c>
      <c r="AK83" s="86" t="s">
        <v>150</v>
      </c>
    </row>
    <row r="84" spans="1:37">
      <c r="D84" s="145" t="s">
        <v>283</v>
      </c>
      <c r="E84" s="146"/>
      <c r="F84" s="147"/>
      <c r="G84" s="148"/>
      <c r="H84" s="148"/>
      <c r="I84" s="148"/>
      <c r="J84" s="148"/>
      <c r="K84" s="149"/>
      <c r="L84" s="149"/>
      <c r="M84" s="146"/>
      <c r="N84" s="146"/>
      <c r="O84" s="147"/>
      <c r="P84" s="147"/>
      <c r="Q84" s="146"/>
      <c r="R84" s="146"/>
      <c r="S84" s="146"/>
      <c r="T84" s="150"/>
      <c r="U84" s="150"/>
      <c r="V84" s="150" t="s">
        <v>0</v>
      </c>
      <c r="W84" s="151"/>
      <c r="X84" s="147"/>
    </row>
    <row r="85" spans="1:37">
      <c r="D85" s="145" t="s">
        <v>284</v>
      </c>
      <c r="E85" s="146"/>
      <c r="F85" s="147"/>
      <c r="G85" s="148"/>
      <c r="H85" s="148"/>
      <c r="I85" s="148"/>
      <c r="J85" s="148"/>
      <c r="K85" s="149"/>
      <c r="L85" s="149"/>
      <c r="M85" s="146"/>
      <c r="N85" s="146"/>
      <c r="O85" s="147"/>
      <c r="P85" s="147"/>
      <c r="Q85" s="146"/>
      <c r="R85" s="146"/>
      <c r="S85" s="146"/>
      <c r="T85" s="150"/>
      <c r="U85" s="150"/>
      <c r="V85" s="150" t="s">
        <v>0</v>
      </c>
      <c r="W85" s="151"/>
      <c r="X85" s="147"/>
    </row>
    <row r="86" spans="1:37">
      <c r="D86" s="145" t="s">
        <v>285</v>
      </c>
      <c r="E86" s="146"/>
      <c r="F86" s="147"/>
      <c r="G86" s="148"/>
      <c r="H86" s="148"/>
      <c r="I86" s="148"/>
      <c r="J86" s="148"/>
      <c r="K86" s="149"/>
      <c r="L86" s="149"/>
      <c r="M86" s="146"/>
      <c r="N86" s="146"/>
      <c r="O86" s="147"/>
      <c r="P86" s="147"/>
      <c r="Q86" s="146"/>
      <c r="R86" s="146"/>
      <c r="S86" s="146"/>
      <c r="T86" s="150"/>
      <c r="U86" s="150"/>
      <c r="V86" s="150" t="s">
        <v>0</v>
      </c>
      <c r="W86" s="151"/>
      <c r="X86" s="147"/>
    </row>
    <row r="87" spans="1:37">
      <c r="D87" s="145" t="s">
        <v>286</v>
      </c>
      <c r="E87" s="146"/>
      <c r="F87" s="147"/>
      <c r="G87" s="148"/>
      <c r="H87" s="148"/>
      <c r="I87" s="148"/>
      <c r="J87" s="148"/>
      <c r="K87" s="149"/>
      <c r="L87" s="149"/>
      <c r="M87" s="146"/>
      <c r="N87" s="146"/>
      <c r="O87" s="147"/>
      <c r="P87" s="147"/>
      <c r="Q87" s="146"/>
      <c r="R87" s="146"/>
      <c r="S87" s="146"/>
      <c r="T87" s="150"/>
      <c r="U87" s="150"/>
      <c r="V87" s="150" t="s">
        <v>0</v>
      </c>
      <c r="W87" s="151"/>
      <c r="X87" s="147"/>
    </row>
    <row r="88" spans="1:37">
      <c r="A88" s="95">
        <v>24</v>
      </c>
      <c r="B88" s="96" t="s">
        <v>214</v>
      </c>
      <c r="C88" s="97" t="s">
        <v>287</v>
      </c>
      <c r="D88" s="98" t="s">
        <v>288</v>
      </c>
      <c r="E88" s="99">
        <v>185.376</v>
      </c>
      <c r="F88" s="100" t="s">
        <v>167</v>
      </c>
      <c r="I88" s="101">
        <f>ROUND(E88*G88,2)</f>
        <v>0</v>
      </c>
      <c r="J88" s="101">
        <f>ROUND(E88*G88,2)</f>
        <v>0</v>
      </c>
      <c r="L88" s="102">
        <f>E88*K88</f>
        <v>0</v>
      </c>
      <c r="N88" s="99">
        <f>E88*M88</f>
        <v>0</v>
      </c>
      <c r="P88" s="100" t="s">
        <v>146</v>
      </c>
      <c r="V88" s="103" t="s">
        <v>97</v>
      </c>
      <c r="X88" s="97" t="s">
        <v>287</v>
      </c>
      <c r="Y88" s="97" t="s">
        <v>287</v>
      </c>
      <c r="Z88" s="100" t="s">
        <v>289</v>
      </c>
      <c r="AA88" s="97" t="s">
        <v>146</v>
      </c>
      <c r="AJ88" s="86" t="s">
        <v>282</v>
      </c>
      <c r="AK88" s="86" t="s">
        <v>150</v>
      </c>
    </row>
    <row r="89" spans="1:37">
      <c r="D89" s="145" t="s">
        <v>290</v>
      </c>
      <c r="E89" s="146"/>
      <c r="F89" s="147"/>
      <c r="G89" s="148"/>
      <c r="H89" s="148"/>
      <c r="I89" s="148"/>
      <c r="J89" s="148"/>
      <c r="K89" s="149"/>
      <c r="L89" s="149"/>
      <c r="M89" s="146"/>
      <c r="N89" s="146"/>
      <c r="O89" s="147"/>
      <c r="P89" s="147"/>
      <c r="Q89" s="146"/>
      <c r="R89" s="146"/>
      <c r="S89" s="146"/>
      <c r="T89" s="150"/>
      <c r="U89" s="150"/>
      <c r="V89" s="150" t="s">
        <v>0</v>
      </c>
      <c r="W89" s="151"/>
      <c r="X89" s="147"/>
    </row>
    <row r="90" spans="1:37">
      <c r="D90" s="145" t="s">
        <v>291</v>
      </c>
      <c r="E90" s="146"/>
      <c r="F90" s="147"/>
      <c r="G90" s="148"/>
      <c r="H90" s="148"/>
      <c r="I90" s="148"/>
      <c r="J90" s="148"/>
      <c r="K90" s="149"/>
      <c r="L90" s="149"/>
      <c r="M90" s="146"/>
      <c r="N90" s="146"/>
      <c r="O90" s="147"/>
      <c r="P90" s="147"/>
      <c r="Q90" s="146"/>
      <c r="R90" s="146"/>
      <c r="S90" s="146"/>
      <c r="T90" s="150"/>
      <c r="U90" s="150"/>
      <c r="V90" s="150" t="s">
        <v>0</v>
      </c>
      <c r="W90" s="151"/>
      <c r="X90" s="147"/>
    </row>
    <row r="91" spans="1:37">
      <c r="D91" s="145" t="s">
        <v>292</v>
      </c>
      <c r="E91" s="146"/>
      <c r="F91" s="147"/>
      <c r="G91" s="148"/>
      <c r="H91" s="148"/>
      <c r="I91" s="148"/>
      <c r="J91" s="148"/>
      <c r="K91" s="149"/>
      <c r="L91" s="149"/>
      <c r="M91" s="146"/>
      <c r="N91" s="146"/>
      <c r="O91" s="147"/>
      <c r="P91" s="147"/>
      <c r="Q91" s="146"/>
      <c r="R91" s="146"/>
      <c r="S91" s="146"/>
      <c r="T91" s="150"/>
      <c r="U91" s="150"/>
      <c r="V91" s="150" t="s">
        <v>0</v>
      </c>
      <c r="W91" s="151"/>
      <c r="X91" s="147"/>
    </row>
    <row r="92" spans="1:37">
      <c r="D92" s="145" t="s">
        <v>293</v>
      </c>
      <c r="E92" s="146"/>
      <c r="F92" s="147"/>
      <c r="G92" s="148"/>
      <c r="H92" s="148"/>
      <c r="I92" s="148"/>
      <c r="J92" s="148"/>
      <c r="K92" s="149"/>
      <c r="L92" s="149"/>
      <c r="M92" s="146"/>
      <c r="N92" s="146"/>
      <c r="O92" s="147"/>
      <c r="P92" s="147"/>
      <c r="Q92" s="146"/>
      <c r="R92" s="146"/>
      <c r="S92" s="146"/>
      <c r="T92" s="150"/>
      <c r="U92" s="150"/>
      <c r="V92" s="150" t="s">
        <v>0</v>
      </c>
      <c r="W92" s="151"/>
      <c r="X92" s="147"/>
    </row>
    <row r="93" spans="1:37" ht="25.5">
      <c r="A93" s="95">
        <v>25</v>
      </c>
      <c r="B93" s="96" t="s">
        <v>294</v>
      </c>
      <c r="C93" s="97" t="s">
        <v>295</v>
      </c>
      <c r="D93" s="98" t="s">
        <v>296</v>
      </c>
      <c r="E93" s="99">
        <v>110.124</v>
      </c>
      <c r="F93" s="100" t="s">
        <v>167</v>
      </c>
      <c r="H93" s="101">
        <f>ROUND(E93*G93,2)</f>
        <v>0</v>
      </c>
      <c r="J93" s="101">
        <f>ROUND(E93*G93,2)</f>
        <v>0</v>
      </c>
      <c r="L93" s="102">
        <f>E93*K93</f>
        <v>0</v>
      </c>
      <c r="N93" s="99">
        <f>E93*M93</f>
        <v>0</v>
      </c>
      <c r="P93" s="100" t="s">
        <v>146</v>
      </c>
      <c r="V93" s="103" t="s">
        <v>261</v>
      </c>
      <c r="X93" s="97" t="s">
        <v>297</v>
      </c>
      <c r="Y93" s="97" t="s">
        <v>295</v>
      </c>
      <c r="Z93" s="100" t="s">
        <v>298</v>
      </c>
      <c r="AJ93" s="86" t="s">
        <v>264</v>
      </c>
      <c r="AK93" s="86" t="s">
        <v>150</v>
      </c>
    </row>
    <row r="94" spans="1:37">
      <c r="D94" s="145" t="s">
        <v>299</v>
      </c>
      <c r="E94" s="146"/>
      <c r="F94" s="147"/>
      <c r="G94" s="148"/>
      <c r="H94" s="148"/>
      <c r="I94" s="148"/>
      <c r="J94" s="148"/>
      <c r="K94" s="149"/>
      <c r="L94" s="149"/>
      <c r="M94" s="146"/>
      <c r="N94" s="146"/>
      <c r="O94" s="147"/>
      <c r="P94" s="147"/>
      <c r="Q94" s="146"/>
      <c r="R94" s="146"/>
      <c r="S94" s="146"/>
      <c r="T94" s="150"/>
      <c r="U94" s="150"/>
      <c r="V94" s="150" t="s">
        <v>0</v>
      </c>
      <c r="W94" s="151"/>
      <c r="X94" s="147"/>
    </row>
    <row r="95" spans="1:37">
      <c r="A95" s="95">
        <v>26</v>
      </c>
      <c r="B95" s="96" t="s">
        <v>214</v>
      </c>
      <c r="C95" s="97" t="s">
        <v>300</v>
      </c>
      <c r="D95" s="98" t="s">
        <v>301</v>
      </c>
      <c r="E95" s="99">
        <v>121.136</v>
      </c>
      <c r="F95" s="100" t="s">
        <v>167</v>
      </c>
      <c r="I95" s="101">
        <f>ROUND(E95*G95,2)</f>
        <v>0</v>
      </c>
      <c r="J95" s="101">
        <f>ROUND(E95*G95,2)</f>
        <v>0</v>
      </c>
      <c r="K95" s="102">
        <v>1.098E-2</v>
      </c>
      <c r="L95" s="102">
        <f>E95*K95</f>
        <v>1.3300732799999999</v>
      </c>
      <c r="N95" s="99">
        <f>E95*M95</f>
        <v>0</v>
      </c>
      <c r="P95" s="100" t="s">
        <v>146</v>
      </c>
      <c r="V95" s="103" t="s">
        <v>97</v>
      </c>
      <c r="X95" s="97" t="s">
        <v>300</v>
      </c>
      <c r="Y95" s="97" t="s">
        <v>300</v>
      </c>
      <c r="Z95" s="100" t="s">
        <v>302</v>
      </c>
      <c r="AA95" s="97" t="s">
        <v>146</v>
      </c>
      <c r="AJ95" s="86" t="s">
        <v>282</v>
      </c>
      <c r="AK95" s="86" t="s">
        <v>150</v>
      </c>
    </row>
    <row r="96" spans="1:37">
      <c r="D96" s="145" t="s">
        <v>303</v>
      </c>
      <c r="E96" s="146"/>
      <c r="F96" s="147"/>
      <c r="G96" s="148"/>
      <c r="H96" s="148"/>
      <c r="I96" s="148"/>
      <c r="J96" s="148"/>
      <c r="K96" s="149"/>
      <c r="L96" s="149"/>
      <c r="M96" s="146"/>
      <c r="N96" s="146"/>
      <c r="O96" s="147"/>
      <c r="P96" s="147"/>
      <c r="Q96" s="146"/>
      <c r="R96" s="146"/>
      <c r="S96" s="146"/>
      <c r="T96" s="150"/>
      <c r="U96" s="150"/>
      <c r="V96" s="150" t="s">
        <v>0</v>
      </c>
      <c r="W96" s="151"/>
      <c r="X96" s="147"/>
    </row>
    <row r="97" spans="1:37" ht="25.5">
      <c r="A97" s="95">
        <v>27</v>
      </c>
      <c r="B97" s="96" t="s">
        <v>294</v>
      </c>
      <c r="C97" s="97" t="s">
        <v>304</v>
      </c>
      <c r="D97" s="98" t="s">
        <v>305</v>
      </c>
      <c r="E97" s="99">
        <v>110.124</v>
      </c>
      <c r="F97" s="100" t="s">
        <v>167</v>
      </c>
      <c r="H97" s="101">
        <f>ROUND(E97*G97,2)</f>
        <v>0</v>
      </c>
      <c r="J97" s="101">
        <f>ROUND(E97*G97,2)</f>
        <v>0</v>
      </c>
      <c r="L97" s="102">
        <f>E97*K97</f>
        <v>0</v>
      </c>
      <c r="N97" s="99">
        <f>E97*M97</f>
        <v>0</v>
      </c>
      <c r="P97" s="100" t="s">
        <v>146</v>
      </c>
      <c r="V97" s="103" t="s">
        <v>261</v>
      </c>
      <c r="X97" s="97" t="s">
        <v>306</v>
      </c>
      <c r="Y97" s="97" t="s">
        <v>304</v>
      </c>
      <c r="Z97" s="100" t="s">
        <v>263</v>
      </c>
      <c r="AJ97" s="86" t="s">
        <v>264</v>
      </c>
      <c r="AK97" s="86" t="s">
        <v>150</v>
      </c>
    </row>
    <row r="98" spans="1:37">
      <c r="A98" s="95">
        <v>28</v>
      </c>
      <c r="B98" s="96" t="s">
        <v>294</v>
      </c>
      <c r="C98" s="97" t="s">
        <v>307</v>
      </c>
      <c r="D98" s="98" t="s">
        <v>308</v>
      </c>
      <c r="E98" s="99">
        <v>158.69999999999999</v>
      </c>
      <c r="F98" s="100" t="s">
        <v>231</v>
      </c>
      <c r="H98" s="101">
        <f>ROUND(E98*G98,2)</f>
        <v>0</v>
      </c>
      <c r="J98" s="101">
        <f>ROUND(E98*G98,2)</f>
        <v>0</v>
      </c>
      <c r="L98" s="102">
        <f>E98*K98</f>
        <v>0</v>
      </c>
      <c r="N98" s="99">
        <f>E98*M98</f>
        <v>0</v>
      </c>
      <c r="P98" s="100" t="s">
        <v>146</v>
      </c>
      <c r="V98" s="103" t="s">
        <v>261</v>
      </c>
      <c r="X98" s="97" t="s">
        <v>309</v>
      </c>
      <c r="Y98" s="97" t="s">
        <v>307</v>
      </c>
      <c r="Z98" s="100" t="s">
        <v>298</v>
      </c>
      <c r="AJ98" s="86" t="s">
        <v>264</v>
      </c>
      <c r="AK98" s="86" t="s">
        <v>150</v>
      </c>
    </row>
    <row r="99" spans="1:37">
      <c r="A99" s="95">
        <v>29</v>
      </c>
      <c r="B99" s="96" t="s">
        <v>214</v>
      </c>
      <c r="C99" s="97" t="s">
        <v>310</v>
      </c>
      <c r="D99" s="98" t="s">
        <v>311</v>
      </c>
      <c r="E99" s="99">
        <v>1.43</v>
      </c>
      <c r="F99" s="100" t="s">
        <v>145</v>
      </c>
      <c r="I99" s="101">
        <f>ROUND(E99*G99,2)</f>
        <v>0</v>
      </c>
      <c r="J99" s="101">
        <f>ROUND(E99*G99,2)</f>
        <v>0</v>
      </c>
      <c r="K99" s="102">
        <v>0.55000000000000004</v>
      </c>
      <c r="L99" s="102">
        <f>E99*K99</f>
        <v>0.78649999999999998</v>
      </c>
      <c r="N99" s="99">
        <f>E99*M99</f>
        <v>0</v>
      </c>
      <c r="P99" s="100" t="s">
        <v>146</v>
      </c>
      <c r="V99" s="103" t="s">
        <v>97</v>
      </c>
      <c r="X99" s="97" t="s">
        <v>310</v>
      </c>
      <c r="Y99" s="97" t="s">
        <v>310</v>
      </c>
      <c r="Z99" s="100" t="s">
        <v>281</v>
      </c>
      <c r="AA99" s="97" t="s">
        <v>146</v>
      </c>
      <c r="AJ99" s="86" t="s">
        <v>282</v>
      </c>
      <c r="AK99" s="86" t="s">
        <v>150</v>
      </c>
    </row>
    <row r="100" spans="1:37">
      <c r="D100" s="145" t="s">
        <v>312</v>
      </c>
      <c r="E100" s="146"/>
      <c r="F100" s="147"/>
      <c r="G100" s="148"/>
      <c r="H100" s="148"/>
      <c r="I100" s="148"/>
      <c r="J100" s="148"/>
      <c r="K100" s="149"/>
      <c r="L100" s="149"/>
      <c r="M100" s="146"/>
      <c r="N100" s="146"/>
      <c r="O100" s="147"/>
      <c r="P100" s="147"/>
      <c r="Q100" s="146"/>
      <c r="R100" s="146"/>
      <c r="S100" s="146"/>
      <c r="T100" s="150"/>
      <c r="U100" s="150"/>
      <c r="V100" s="150" t="s">
        <v>0</v>
      </c>
      <c r="W100" s="151"/>
      <c r="X100" s="147"/>
    </row>
    <row r="101" spans="1:37">
      <c r="D101" s="145" t="s">
        <v>313</v>
      </c>
      <c r="E101" s="146"/>
      <c r="F101" s="147"/>
      <c r="G101" s="148"/>
      <c r="H101" s="148"/>
      <c r="I101" s="148"/>
      <c r="J101" s="148"/>
      <c r="K101" s="149"/>
      <c r="L101" s="149"/>
      <c r="M101" s="146"/>
      <c r="N101" s="146"/>
      <c r="O101" s="147"/>
      <c r="P101" s="147"/>
      <c r="Q101" s="146"/>
      <c r="R101" s="146"/>
      <c r="S101" s="146"/>
      <c r="T101" s="150"/>
      <c r="U101" s="150"/>
      <c r="V101" s="150" t="s">
        <v>0</v>
      </c>
      <c r="W101" s="151"/>
      <c r="X101" s="147"/>
    </row>
    <row r="102" spans="1:37">
      <c r="A102" s="95">
        <v>30</v>
      </c>
      <c r="B102" s="96" t="s">
        <v>294</v>
      </c>
      <c r="C102" s="97" t="s">
        <v>314</v>
      </c>
      <c r="D102" s="98" t="s">
        <v>315</v>
      </c>
      <c r="E102" s="99">
        <v>12.385</v>
      </c>
      <c r="F102" s="100" t="s">
        <v>145</v>
      </c>
      <c r="H102" s="101">
        <f>ROUND(E102*G102,2)</f>
        <v>0</v>
      </c>
      <c r="J102" s="101">
        <f>ROUND(E102*G102,2)</f>
        <v>0</v>
      </c>
      <c r="K102" s="102">
        <v>2.0889999999999999E-2</v>
      </c>
      <c r="L102" s="102">
        <f>E102*K102</f>
        <v>0.25872265</v>
      </c>
      <c r="N102" s="99">
        <f>E102*M102</f>
        <v>0</v>
      </c>
      <c r="P102" s="100" t="s">
        <v>146</v>
      </c>
      <c r="V102" s="103" t="s">
        <v>261</v>
      </c>
      <c r="X102" s="97" t="s">
        <v>316</v>
      </c>
      <c r="Y102" s="97" t="s">
        <v>314</v>
      </c>
      <c r="Z102" s="100" t="s">
        <v>263</v>
      </c>
      <c r="AJ102" s="86" t="s">
        <v>264</v>
      </c>
      <c r="AK102" s="86" t="s">
        <v>150</v>
      </c>
    </row>
    <row r="103" spans="1:37">
      <c r="D103" s="145" t="s">
        <v>317</v>
      </c>
      <c r="E103" s="146"/>
      <c r="F103" s="147"/>
      <c r="G103" s="148"/>
      <c r="H103" s="148"/>
      <c r="I103" s="148"/>
      <c r="J103" s="148"/>
      <c r="K103" s="149"/>
      <c r="L103" s="149"/>
      <c r="M103" s="146"/>
      <c r="N103" s="146"/>
      <c r="O103" s="147"/>
      <c r="P103" s="147"/>
      <c r="Q103" s="146"/>
      <c r="R103" s="146"/>
      <c r="S103" s="146"/>
      <c r="T103" s="150"/>
      <c r="U103" s="150"/>
      <c r="V103" s="150" t="s">
        <v>0</v>
      </c>
      <c r="W103" s="151"/>
      <c r="X103" s="147"/>
    </row>
    <row r="104" spans="1:37">
      <c r="D104" s="145" t="s">
        <v>318</v>
      </c>
      <c r="E104" s="146"/>
      <c r="F104" s="147"/>
      <c r="G104" s="148"/>
      <c r="H104" s="148"/>
      <c r="I104" s="148"/>
      <c r="J104" s="148"/>
      <c r="K104" s="149"/>
      <c r="L104" s="149"/>
      <c r="M104" s="146"/>
      <c r="N104" s="146"/>
      <c r="O104" s="147"/>
      <c r="P104" s="147"/>
      <c r="Q104" s="146"/>
      <c r="R104" s="146"/>
      <c r="S104" s="146"/>
      <c r="T104" s="150"/>
      <c r="U104" s="150"/>
      <c r="V104" s="150" t="s">
        <v>0</v>
      </c>
      <c r="W104" s="151"/>
      <c r="X104" s="147"/>
    </row>
    <row r="105" spans="1:37" ht="15.75" customHeight="1">
      <c r="A105" s="95">
        <v>31</v>
      </c>
      <c r="B105" s="96" t="s">
        <v>294</v>
      </c>
      <c r="C105" s="97" t="s">
        <v>319</v>
      </c>
      <c r="D105" s="98" t="s">
        <v>320</v>
      </c>
      <c r="F105" s="100" t="s">
        <v>58</v>
      </c>
      <c r="H105" s="101">
        <f>ROUND(E105*G105,2)</f>
        <v>0</v>
      </c>
      <c r="J105" s="101">
        <f>ROUND(E105*G105,2)</f>
        <v>0</v>
      </c>
      <c r="L105" s="102">
        <f>E105*K105</f>
        <v>0</v>
      </c>
      <c r="N105" s="99">
        <f>E105*M105</f>
        <v>0</v>
      </c>
      <c r="P105" s="100" t="s">
        <v>146</v>
      </c>
      <c r="V105" s="103" t="s">
        <v>261</v>
      </c>
      <c r="X105" s="97" t="s">
        <v>321</v>
      </c>
      <c r="Y105" s="97" t="s">
        <v>319</v>
      </c>
      <c r="Z105" s="100" t="s">
        <v>322</v>
      </c>
      <c r="AJ105" s="86" t="s">
        <v>264</v>
      </c>
      <c r="AK105" s="86" t="s">
        <v>150</v>
      </c>
    </row>
    <row r="106" spans="1:37">
      <c r="D106" s="152" t="s">
        <v>323</v>
      </c>
      <c r="E106" s="153">
        <f>J106</f>
        <v>0</v>
      </c>
      <c r="H106" s="153">
        <f>SUM(H66:H105)</f>
        <v>0</v>
      </c>
      <c r="I106" s="153">
        <f>SUM(I66:I105)</f>
        <v>0</v>
      </c>
      <c r="J106" s="153">
        <f>SUM(J66:J105)</f>
        <v>0</v>
      </c>
      <c r="L106" s="154">
        <f>SUM(L66:L105)</f>
        <v>7.3104459300000011</v>
      </c>
      <c r="N106" s="155">
        <f>SUM(N66:N105)</f>
        <v>0</v>
      </c>
      <c r="W106" s="104">
        <f>SUM(W66:W105)</f>
        <v>0</v>
      </c>
    </row>
    <row r="108" spans="1:37">
      <c r="B108" s="97" t="s">
        <v>324</v>
      </c>
    </row>
    <row r="109" spans="1:37">
      <c r="A109" s="95">
        <v>32</v>
      </c>
      <c r="B109" s="96" t="s">
        <v>325</v>
      </c>
      <c r="C109" s="97" t="s">
        <v>326</v>
      </c>
      <c r="D109" s="98" t="s">
        <v>327</v>
      </c>
      <c r="E109" s="99">
        <v>29.76</v>
      </c>
      <c r="F109" s="100" t="s">
        <v>231</v>
      </c>
      <c r="H109" s="101">
        <f>ROUND(E109*G109,2)</f>
        <v>0</v>
      </c>
      <c r="J109" s="101">
        <f>ROUND(E109*G109,2)</f>
        <v>0</v>
      </c>
      <c r="K109" s="102">
        <v>4.7299999999999998E-3</v>
      </c>
      <c r="L109" s="102">
        <f>E109*K109</f>
        <v>0.1407648</v>
      </c>
      <c r="N109" s="99">
        <f>E109*M109</f>
        <v>0</v>
      </c>
      <c r="P109" s="100" t="s">
        <v>146</v>
      </c>
      <c r="V109" s="103" t="s">
        <v>261</v>
      </c>
      <c r="X109" s="97" t="s">
        <v>328</v>
      </c>
      <c r="Y109" s="97" t="s">
        <v>326</v>
      </c>
      <c r="Z109" s="100" t="s">
        <v>329</v>
      </c>
      <c r="AJ109" s="86" t="s">
        <v>264</v>
      </c>
      <c r="AK109" s="86" t="s">
        <v>150</v>
      </c>
    </row>
    <row r="110" spans="1:37">
      <c r="D110" s="145" t="s">
        <v>330</v>
      </c>
      <c r="E110" s="146"/>
      <c r="F110" s="147"/>
      <c r="G110" s="148"/>
      <c r="H110" s="148"/>
      <c r="I110" s="148"/>
      <c r="J110" s="148"/>
      <c r="K110" s="149"/>
      <c r="L110" s="149"/>
      <c r="M110" s="146"/>
      <c r="N110" s="146"/>
      <c r="O110" s="147"/>
      <c r="P110" s="147"/>
      <c r="Q110" s="146"/>
      <c r="R110" s="146"/>
      <c r="S110" s="146"/>
      <c r="T110" s="150"/>
      <c r="U110" s="150"/>
      <c r="V110" s="150" t="s">
        <v>0</v>
      </c>
      <c r="W110" s="151"/>
      <c r="X110" s="147"/>
    </row>
    <row r="111" spans="1:37">
      <c r="D111" s="145" t="s">
        <v>331</v>
      </c>
      <c r="E111" s="146"/>
      <c r="F111" s="147"/>
      <c r="G111" s="148"/>
      <c r="H111" s="148"/>
      <c r="I111" s="148"/>
      <c r="J111" s="148"/>
      <c r="K111" s="149"/>
      <c r="L111" s="149"/>
      <c r="M111" s="146"/>
      <c r="N111" s="146"/>
      <c r="O111" s="147"/>
      <c r="P111" s="147"/>
      <c r="Q111" s="146"/>
      <c r="R111" s="146"/>
      <c r="S111" s="146"/>
      <c r="T111" s="150"/>
      <c r="U111" s="150"/>
      <c r="V111" s="150" t="s">
        <v>0</v>
      </c>
      <c r="W111" s="151"/>
      <c r="X111" s="147"/>
    </row>
    <row r="112" spans="1:37">
      <c r="A112" s="95">
        <v>33</v>
      </c>
      <c r="B112" s="96" t="s">
        <v>332</v>
      </c>
      <c r="C112" s="97" t="s">
        <v>333</v>
      </c>
      <c r="D112" s="98" t="s">
        <v>334</v>
      </c>
      <c r="E112" s="99">
        <v>110.124</v>
      </c>
      <c r="F112" s="100" t="s">
        <v>167</v>
      </c>
      <c r="H112" s="101">
        <f>ROUND(E112*G112,2)</f>
        <v>0</v>
      </c>
      <c r="J112" s="101">
        <f>ROUND(E112*G112,2)</f>
        <v>0</v>
      </c>
      <c r="K112" s="102">
        <v>1.3999999999999999E-4</v>
      </c>
      <c r="L112" s="102">
        <f>E112*K112</f>
        <v>1.5417359999999998E-2</v>
      </c>
      <c r="N112" s="99">
        <f>E112*M112</f>
        <v>0</v>
      </c>
      <c r="P112" s="100" t="s">
        <v>146</v>
      </c>
      <c r="V112" s="103" t="s">
        <v>261</v>
      </c>
      <c r="X112" s="97" t="s">
        <v>335</v>
      </c>
      <c r="Y112" s="97" t="s">
        <v>333</v>
      </c>
      <c r="Z112" s="100" t="s">
        <v>336</v>
      </c>
      <c r="AJ112" s="86" t="s">
        <v>264</v>
      </c>
      <c r="AK112" s="86" t="s">
        <v>150</v>
      </c>
    </row>
    <row r="113" spans="1:37">
      <c r="A113" s="95">
        <v>34</v>
      </c>
      <c r="B113" s="96" t="s">
        <v>325</v>
      </c>
      <c r="C113" s="97" t="s">
        <v>337</v>
      </c>
      <c r="D113" s="98" t="s">
        <v>338</v>
      </c>
      <c r="E113" s="99">
        <v>110.124</v>
      </c>
      <c r="F113" s="100" t="s">
        <v>167</v>
      </c>
      <c r="H113" s="101">
        <f>ROUND(E113*G113,2)</f>
        <v>0</v>
      </c>
      <c r="J113" s="101">
        <f>ROUND(E113*G113,2)</f>
        <v>0</v>
      </c>
      <c r="K113" s="102">
        <v>7.4999999999999997E-3</v>
      </c>
      <c r="L113" s="102">
        <f>E113*K113</f>
        <v>0.82592999999999994</v>
      </c>
      <c r="N113" s="99">
        <f>E113*M113</f>
        <v>0</v>
      </c>
      <c r="P113" s="100" t="s">
        <v>146</v>
      </c>
      <c r="V113" s="103" t="s">
        <v>261</v>
      </c>
      <c r="X113" s="97" t="s">
        <v>339</v>
      </c>
      <c r="Y113" s="97" t="s">
        <v>337</v>
      </c>
      <c r="Z113" s="100" t="s">
        <v>298</v>
      </c>
      <c r="AJ113" s="86" t="s">
        <v>264</v>
      </c>
      <c r="AK113" s="86" t="s">
        <v>150</v>
      </c>
    </row>
    <row r="114" spans="1:37">
      <c r="A114" s="95">
        <v>35</v>
      </c>
      <c r="B114" s="96" t="s">
        <v>325</v>
      </c>
      <c r="C114" s="97" t="s">
        <v>340</v>
      </c>
      <c r="D114" s="98" t="s">
        <v>341</v>
      </c>
      <c r="E114" s="99">
        <v>15.96</v>
      </c>
      <c r="F114" s="100" t="s">
        <v>231</v>
      </c>
      <c r="H114" s="101">
        <f>ROUND(E114*G114,2)</f>
        <v>0</v>
      </c>
      <c r="J114" s="101">
        <f>ROUND(E114*G114,2)</f>
        <v>0</v>
      </c>
      <c r="K114" s="102">
        <v>5.5999999999999995E-4</v>
      </c>
      <c r="L114" s="102">
        <f>E114*K114</f>
        <v>8.9376000000000004E-3</v>
      </c>
      <c r="N114" s="99">
        <f>E114*M114</f>
        <v>0</v>
      </c>
      <c r="P114" s="100" t="s">
        <v>146</v>
      </c>
      <c r="V114" s="103" t="s">
        <v>261</v>
      </c>
      <c r="X114" s="97" t="s">
        <v>342</v>
      </c>
      <c r="Y114" s="97" t="s">
        <v>340</v>
      </c>
      <c r="Z114" s="100" t="s">
        <v>329</v>
      </c>
      <c r="AJ114" s="86" t="s">
        <v>264</v>
      </c>
      <c r="AK114" s="86" t="s">
        <v>150</v>
      </c>
    </row>
    <row r="115" spans="1:37">
      <c r="A115" s="95">
        <v>36</v>
      </c>
      <c r="B115" s="96" t="s">
        <v>325</v>
      </c>
      <c r="C115" s="97" t="s">
        <v>343</v>
      </c>
      <c r="D115" s="98" t="s">
        <v>344</v>
      </c>
      <c r="E115" s="99">
        <v>10</v>
      </c>
      <c r="F115" s="100" t="s">
        <v>231</v>
      </c>
      <c r="H115" s="101">
        <f>ROUND(E115*G115,2)</f>
        <v>0</v>
      </c>
      <c r="J115" s="101">
        <f>ROUND(E115*G115,2)</f>
        <v>0</v>
      </c>
      <c r="K115" s="102">
        <v>1.72E-3</v>
      </c>
      <c r="L115" s="102">
        <f>E115*K115</f>
        <v>1.72E-2</v>
      </c>
      <c r="N115" s="99">
        <f>E115*M115</f>
        <v>0</v>
      </c>
      <c r="P115" s="100" t="s">
        <v>146</v>
      </c>
      <c r="V115" s="103" t="s">
        <v>261</v>
      </c>
      <c r="X115" s="97" t="s">
        <v>345</v>
      </c>
      <c r="Y115" s="97" t="s">
        <v>343</v>
      </c>
      <c r="Z115" s="100" t="s">
        <v>329</v>
      </c>
      <c r="AJ115" s="86" t="s">
        <v>264</v>
      </c>
      <c r="AK115" s="86" t="s">
        <v>150</v>
      </c>
    </row>
    <row r="116" spans="1:37">
      <c r="D116" s="145" t="s">
        <v>346</v>
      </c>
      <c r="E116" s="146"/>
      <c r="F116" s="147"/>
      <c r="G116" s="148"/>
      <c r="H116" s="148"/>
      <c r="I116" s="148"/>
      <c r="J116" s="148"/>
      <c r="K116" s="149"/>
      <c r="L116" s="149"/>
      <c r="M116" s="146"/>
      <c r="N116" s="146"/>
      <c r="O116" s="147"/>
      <c r="P116" s="147"/>
      <c r="Q116" s="146"/>
      <c r="R116" s="146"/>
      <c r="S116" s="146"/>
      <c r="T116" s="150"/>
      <c r="U116" s="150"/>
      <c r="V116" s="150" t="s">
        <v>0</v>
      </c>
      <c r="W116" s="151"/>
      <c r="X116" s="147"/>
    </row>
    <row r="117" spans="1:37">
      <c r="A117" s="95">
        <v>37</v>
      </c>
      <c r="B117" s="96" t="s">
        <v>325</v>
      </c>
      <c r="C117" s="97" t="s">
        <v>347</v>
      </c>
      <c r="D117" s="98" t="s">
        <v>348</v>
      </c>
      <c r="E117" s="99">
        <v>2</v>
      </c>
      <c r="F117" s="100" t="s">
        <v>246</v>
      </c>
      <c r="H117" s="101">
        <f>ROUND(E117*G117,2)</f>
        <v>0</v>
      </c>
      <c r="J117" s="101">
        <f>ROUND(E117*G117,2)</f>
        <v>0</v>
      </c>
      <c r="K117" s="102">
        <v>3.8000000000000002E-4</v>
      </c>
      <c r="L117" s="102">
        <f>E117*K117</f>
        <v>7.6000000000000004E-4</v>
      </c>
      <c r="N117" s="99">
        <f>E117*M117</f>
        <v>0</v>
      </c>
      <c r="P117" s="100" t="s">
        <v>146</v>
      </c>
      <c r="V117" s="103" t="s">
        <v>261</v>
      </c>
      <c r="X117" s="97" t="s">
        <v>349</v>
      </c>
      <c r="Y117" s="97" t="s">
        <v>347</v>
      </c>
      <c r="Z117" s="100" t="s">
        <v>329</v>
      </c>
      <c r="AJ117" s="86" t="s">
        <v>264</v>
      </c>
      <c r="AK117" s="86" t="s">
        <v>150</v>
      </c>
    </row>
    <row r="118" spans="1:37">
      <c r="A118" s="95">
        <v>38</v>
      </c>
      <c r="B118" s="96" t="s">
        <v>325</v>
      </c>
      <c r="C118" s="97" t="s">
        <v>350</v>
      </c>
      <c r="D118" s="98" t="s">
        <v>351</v>
      </c>
      <c r="E118" s="99">
        <v>2</v>
      </c>
      <c r="F118" s="100" t="s">
        <v>246</v>
      </c>
      <c r="H118" s="101">
        <f>ROUND(E118*G118,2)</f>
        <v>0</v>
      </c>
      <c r="J118" s="101">
        <f>ROUND(E118*G118,2)</f>
        <v>0</v>
      </c>
      <c r="K118" s="102">
        <v>3.8000000000000002E-4</v>
      </c>
      <c r="L118" s="102">
        <f>E118*K118</f>
        <v>7.6000000000000004E-4</v>
      </c>
      <c r="N118" s="99">
        <f>E118*M118</f>
        <v>0</v>
      </c>
      <c r="P118" s="100" t="s">
        <v>146</v>
      </c>
      <c r="V118" s="103" t="s">
        <v>261</v>
      </c>
      <c r="X118" s="97" t="s">
        <v>352</v>
      </c>
      <c r="Y118" s="97" t="s">
        <v>350</v>
      </c>
      <c r="Z118" s="100" t="s">
        <v>329</v>
      </c>
      <c r="AJ118" s="86" t="s">
        <v>264</v>
      </c>
      <c r="AK118" s="86" t="s">
        <v>150</v>
      </c>
    </row>
    <row r="119" spans="1:37">
      <c r="A119" s="95">
        <v>39</v>
      </c>
      <c r="B119" s="96" t="s">
        <v>325</v>
      </c>
      <c r="C119" s="97" t="s">
        <v>353</v>
      </c>
      <c r="D119" s="98" t="s">
        <v>354</v>
      </c>
      <c r="E119" s="99">
        <v>15.96</v>
      </c>
      <c r="F119" s="100" t="s">
        <v>231</v>
      </c>
      <c r="H119" s="101">
        <f>ROUND(E119*G119,2)</f>
        <v>0</v>
      </c>
      <c r="J119" s="101">
        <f>ROUND(E119*G119,2)</f>
        <v>0</v>
      </c>
      <c r="K119" s="102">
        <v>1.3600000000000001E-3</v>
      </c>
      <c r="L119" s="102">
        <f>E119*K119</f>
        <v>2.1705600000000002E-2</v>
      </c>
      <c r="N119" s="99">
        <f>E119*M119</f>
        <v>0</v>
      </c>
      <c r="P119" s="100" t="s">
        <v>146</v>
      </c>
      <c r="V119" s="103" t="s">
        <v>261</v>
      </c>
      <c r="X119" s="97" t="s">
        <v>355</v>
      </c>
      <c r="Y119" s="97" t="s">
        <v>353</v>
      </c>
      <c r="Z119" s="100" t="s">
        <v>329</v>
      </c>
      <c r="AJ119" s="86" t="s">
        <v>264</v>
      </c>
      <c r="AK119" s="86" t="s">
        <v>150</v>
      </c>
    </row>
    <row r="120" spans="1:37">
      <c r="A120" s="95">
        <v>40</v>
      </c>
      <c r="B120" s="96" t="s">
        <v>325</v>
      </c>
      <c r="C120" s="97" t="s">
        <v>356</v>
      </c>
      <c r="D120" s="98" t="s">
        <v>357</v>
      </c>
      <c r="E120" s="99">
        <v>2</v>
      </c>
      <c r="F120" s="100" t="s">
        <v>246</v>
      </c>
      <c r="H120" s="101">
        <f>ROUND(E120*G120,2)</f>
        <v>0</v>
      </c>
      <c r="J120" s="101">
        <f>ROUND(E120*G120,2)</f>
        <v>0</v>
      </c>
      <c r="K120" s="102">
        <v>2.5000000000000001E-4</v>
      </c>
      <c r="L120" s="102">
        <f>E120*K120</f>
        <v>5.0000000000000001E-4</v>
      </c>
      <c r="N120" s="99">
        <f>E120*M120</f>
        <v>0</v>
      </c>
      <c r="P120" s="100" t="s">
        <v>146</v>
      </c>
      <c r="V120" s="103" t="s">
        <v>261</v>
      </c>
      <c r="X120" s="97" t="s">
        <v>358</v>
      </c>
      <c r="Y120" s="97" t="s">
        <v>356</v>
      </c>
      <c r="Z120" s="100" t="s">
        <v>329</v>
      </c>
      <c r="AJ120" s="86" t="s">
        <v>264</v>
      </c>
      <c r="AK120" s="86" t="s">
        <v>150</v>
      </c>
    </row>
    <row r="121" spans="1:37" ht="25.5">
      <c r="A121" s="95">
        <v>41</v>
      </c>
      <c r="B121" s="96" t="s">
        <v>325</v>
      </c>
      <c r="C121" s="97" t="s">
        <v>359</v>
      </c>
      <c r="D121" s="98" t="s">
        <v>360</v>
      </c>
      <c r="F121" s="100" t="s">
        <v>58</v>
      </c>
      <c r="H121" s="101">
        <f>ROUND(E121*G121,2)</f>
        <v>0</v>
      </c>
      <c r="J121" s="101">
        <f>ROUND(E121*G121,2)</f>
        <v>0</v>
      </c>
      <c r="L121" s="102">
        <f>E121*K121</f>
        <v>0</v>
      </c>
      <c r="N121" s="99">
        <f>E121*M121</f>
        <v>0</v>
      </c>
      <c r="P121" s="100" t="s">
        <v>146</v>
      </c>
      <c r="V121" s="103" t="s">
        <v>261</v>
      </c>
      <c r="X121" s="97" t="s">
        <v>361</v>
      </c>
      <c r="Y121" s="97" t="s">
        <v>359</v>
      </c>
      <c r="Z121" s="100" t="s">
        <v>329</v>
      </c>
      <c r="AJ121" s="86" t="s">
        <v>264</v>
      </c>
      <c r="AK121" s="86" t="s">
        <v>150</v>
      </c>
    </row>
    <row r="122" spans="1:37">
      <c r="D122" s="152" t="s">
        <v>362</v>
      </c>
      <c r="E122" s="153">
        <f>J122</f>
        <v>0</v>
      </c>
      <c r="H122" s="153">
        <f>SUM(H108:H121)</f>
        <v>0</v>
      </c>
      <c r="I122" s="153">
        <f>SUM(I108:I121)</f>
        <v>0</v>
      </c>
      <c r="J122" s="153">
        <f>SUM(J108:J121)</f>
        <v>0</v>
      </c>
      <c r="L122" s="154">
        <f>SUM(L108:L121)</f>
        <v>1.0319753600000001</v>
      </c>
      <c r="N122" s="155">
        <f>SUM(N108:N121)</f>
        <v>0</v>
      </c>
      <c r="W122" s="104">
        <f>SUM(W108:W121)</f>
        <v>0</v>
      </c>
    </row>
    <row r="124" spans="1:37">
      <c r="B124" s="97" t="s">
        <v>363</v>
      </c>
    </row>
    <row r="125" spans="1:37" ht="25.5">
      <c r="A125" s="95">
        <v>42</v>
      </c>
      <c r="B125" s="96" t="s">
        <v>364</v>
      </c>
      <c r="C125" s="97" t="s">
        <v>365</v>
      </c>
      <c r="D125" s="98" t="s">
        <v>366</v>
      </c>
      <c r="E125" s="99">
        <v>325.06799999999998</v>
      </c>
      <c r="F125" s="100" t="s">
        <v>167</v>
      </c>
      <c r="H125" s="101">
        <f>ROUND(E125*G125,2)</f>
        <v>0</v>
      </c>
      <c r="J125" s="101">
        <f>ROUND(E125*G125,2)</f>
        <v>0</v>
      </c>
      <c r="K125" s="102">
        <v>2.2000000000000001E-4</v>
      </c>
      <c r="L125" s="102">
        <f>E125*K125</f>
        <v>7.1514960000000002E-2</v>
      </c>
      <c r="N125" s="99">
        <f>E125*M125</f>
        <v>0</v>
      </c>
      <c r="P125" s="100" t="s">
        <v>146</v>
      </c>
      <c r="V125" s="103" t="s">
        <v>261</v>
      </c>
      <c r="X125" s="97" t="s">
        <v>367</v>
      </c>
      <c r="Y125" s="97" t="s">
        <v>365</v>
      </c>
      <c r="Z125" s="100" t="s">
        <v>368</v>
      </c>
      <c r="AJ125" s="86" t="s">
        <v>264</v>
      </c>
      <c r="AK125" s="86" t="s">
        <v>150</v>
      </c>
    </row>
    <row r="126" spans="1:37">
      <c r="D126" s="145" t="s">
        <v>369</v>
      </c>
      <c r="E126" s="146"/>
      <c r="F126" s="147"/>
      <c r="G126" s="148"/>
      <c r="H126" s="148"/>
      <c r="I126" s="148"/>
      <c r="J126" s="148"/>
      <c r="K126" s="149"/>
      <c r="L126" s="149"/>
      <c r="M126" s="146"/>
      <c r="N126" s="146"/>
      <c r="O126" s="147"/>
      <c r="P126" s="147"/>
      <c r="Q126" s="146"/>
      <c r="R126" s="146"/>
      <c r="S126" s="146"/>
      <c r="T126" s="150"/>
      <c r="U126" s="150"/>
      <c r="V126" s="150" t="s">
        <v>0</v>
      </c>
      <c r="W126" s="151"/>
      <c r="X126" s="147"/>
    </row>
    <row r="127" spans="1:37">
      <c r="D127" s="145" t="s">
        <v>290</v>
      </c>
      <c r="E127" s="146"/>
      <c r="F127" s="147"/>
      <c r="G127" s="148"/>
      <c r="H127" s="148"/>
      <c r="I127" s="148"/>
      <c r="J127" s="148"/>
      <c r="K127" s="149"/>
      <c r="L127" s="149"/>
      <c r="M127" s="146"/>
      <c r="N127" s="146"/>
      <c r="O127" s="147"/>
      <c r="P127" s="147"/>
      <c r="Q127" s="146"/>
      <c r="R127" s="146"/>
      <c r="S127" s="146"/>
      <c r="T127" s="150"/>
      <c r="U127" s="150"/>
      <c r="V127" s="150" t="s">
        <v>0</v>
      </c>
      <c r="W127" s="151"/>
      <c r="X127" s="147"/>
    </row>
    <row r="128" spans="1:37">
      <c r="D128" s="145" t="s">
        <v>370</v>
      </c>
      <c r="E128" s="146"/>
      <c r="F128" s="147"/>
      <c r="G128" s="148"/>
      <c r="H128" s="148"/>
      <c r="I128" s="148"/>
      <c r="J128" s="148"/>
      <c r="K128" s="149"/>
      <c r="L128" s="149"/>
      <c r="M128" s="146"/>
      <c r="N128" s="146"/>
      <c r="O128" s="147"/>
      <c r="P128" s="147"/>
      <c r="Q128" s="146"/>
      <c r="R128" s="146"/>
      <c r="S128" s="146"/>
      <c r="T128" s="150"/>
      <c r="U128" s="150"/>
      <c r="V128" s="150" t="s">
        <v>0</v>
      </c>
      <c r="W128" s="151"/>
      <c r="X128" s="147"/>
    </row>
    <row r="129" spans="4:24">
      <c r="D129" s="145" t="s">
        <v>292</v>
      </c>
      <c r="E129" s="146"/>
      <c r="F129" s="147"/>
      <c r="G129" s="148"/>
      <c r="H129" s="148"/>
      <c r="I129" s="148"/>
      <c r="J129" s="148"/>
      <c r="K129" s="149"/>
      <c r="L129" s="149"/>
      <c r="M129" s="146"/>
      <c r="N129" s="146"/>
      <c r="O129" s="147"/>
      <c r="P129" s="147"/>
      <c r="Q129" s="146"/>
      <c r="R129" s="146"/>
      <c r="S129" s="146"/>
      <c r="T129" s="150"/>
      <c r="U129" s="150"/>
      <c r="V129" s="150" t="s">
        <v>0</v>
      </c>
      <c r="W129" s="151"/>
      <c r="X129" s="147"/>
    </row>
    <row r="130" spans="4:24">
      <c r="D130" s="145" t="s">
        <v>293</v>
      </c>
      <c r="E130" s="146"/>
      <c r="F130" s="147"/>
      <c r="G130" s="148"/>
      <c r="H130" s="148"/>
      <c r="I130" s="148"/>
      <c r="J130" s="148"/>
      <c r="K130" s="149"/>
      <c r="L130" s="149"/>
      <c r="M130" s="146"/>
      <c r="N130" s="146"/>
      <c r="O130" s="147"/>
      <c r="P130" s="147"/>
      <c r="Q130" s="146"/>
      <c r="R130" s="146"/>
      <c r="S130" s="146"/>
      <c r="T130" s="150"/>
      <c r="U130" s="150"/>
      <c r="V130" s="150" t="s">
        <v>0</v>
      </c>
      <c r="W130" s="151"/>
      <c r="X130" s="147"/>
    </row>
    <row r="131" spans="4:24">
      <c r="D131" s="145" t="s">
        <v>371</v>
      </c>
      <c r="E131" s="146"/>
      <c r="F131" s="147"/>
      <c r="G131" s="148"/>
      <c r="H131" s="148"/>
      <c r="I131" s="148"/>
      <c r="J131" s="148"/>
      <c r="K131" s="149"/>
      <c r="L131" s="149"/>
      <c r="M131" s="146"/>
      <c r="N131" s="146"/>
      <c r="O131" s="147"/>
      <c r="P131" s="147"/>
      <c r="Q131" s="146"/>
      <c r="R131" s="146"/>
      <c r="S131" s="146"/>
      <c r="T131" s="150"/>
      <c r="U131" s="150"/>
      <c r="V131" s="150" t="s">
        <v>0</v>
      </c>
      <c r="W131" s="151"/>
      <c r="X131" s="147"/>
    </row>
    <row r="132" spans="4:24">
      <c r="D132" s="145" t="s">
        <v>372</v>
      </c>
      <c r="E132" s="146"/>
      <c r="F132" s="147"/>
      <c r="G132" s="148"/>
      <c r="H132" s="148"/>
      <c r="I132" s="148"/>
      <c r="J132" s="148"/>
      <c r="K132" s="149"/>
      <c r="L132" s="149"/>
      <c r="M132" s="146"/>
      <c r="N132" s="146"/>
      <c r="O132" s="147"/>
      <c r="P132" s="147"/>
      <c r="Q132" s="146"/>
      <c r="R132" s="146"/>
      <c r="S132" s="146"/>
      <c r="T132" s="150"/>
      <c r="U132" s="150"/>
      <c r="V132" s="150" t="s">
        <v>0</v>
      </c>
      <c r="W132" s="151"/>
      <c r="X132" s="147"/>
    </row>
    <row r="133" spans="4:24">
      <c r="D133" s="152" t="s">
        <v>373</v>
      </c>
      <c r="E133" s="153">
        <f>J133</f>
        <v>0</v>
      </c>
      <c r="H133" s="153">
        <f>SUM(H124:H132)</f>
        <v>0</v>
      </c>
      <c r="I133" s="153">
        <f>SUM(I124:I132)</f>
        <v>0</v>
      </c>
      <c r="J133" s="153">
        <f>SUM(J124:J132)</f>
        <v>0</v>
      </c>
      <c r="L133" s="154">
        <f>SUM(L124:L132)</f>
        <v>7.1514960000000002E-2</v>
      </c>
      <c r="N133" s="155">
        <f>SUM(N124:N132)</f>
        <v>0</v>
      </c>
      <c r="W133" s="104">
        <f>SUM(W124:W132)</f>
        <v>0</v>
      </c>
    </row>
    <row r="135" spans="4:24">
      <c r="D135" s="152" t="s">
        <v>374</v>
      </c>
      <c r="E135" s="153">
        <f>J135</f>
        <v>0</v>
      </c>
      <c r="H135" s="153">
        <f>+H106+H122+H133</f>
        <v>0</v>
      </c>
      <c r="I135" s="153">
        <f>+I106+I122+I133</f>
        <v>0</v>
      </c>
      <c r="J135" s="153">
        <f>+J106+J122+J133</f>
        <v>0</v>
      </c>
      <c r="L135" s="154">
        <f>+L106+L122+L133</f>
        <v>8.4139362500000008</v>
      </c>
      <c r="N135" s="155">
        <f>+N106+N122+N133</f>
        <v>0</v>
      </c>
      <c r="W135" s="104">
        <f>+W106+W122+W133</f>
        <v>0</v>
      </c>
    </row>
    <row r="137" spans="4:24">
      <c r="D137" s="157" t="s">
        <v>375</v>
      </c>
      <c r="E137" s="153">
        <f>J137</f>
        <v>0</v>
      </c>
      <c r="H137" s="153">
        <f>+H64+H135</f>
        <v>0</v>
      </c>
      <c r="I137" s="153">
        <f>+I64+I135</f>
        <v>0</v>
      </c>
      <c r="J137" s="153">
        <f>+J64+J135</f>
        <v>0</v>
      </c>
      <c r="L137" s="154">
        <f>+L64+L135</f>
        <v>53.459289890000001</v>
      </c>
      <c r="N137" s="155">
        <f>+N64+N135</f>
        <v>0</v>
      </c>
      <c r="W137" s="104">
        <f>+W64+W135</f>
        <v>0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showGridLines="0" workbookViewId="0"/>
  </sheetViews>
  <sheetFormatPr defaultColWidth="9.140625" defaultRowHeight="12.75"/>
  <cols>
    <col min="1" max="1" width="42.28515625" style="86" customWidth="1"/>
    <col min="2" max="4" width="9.7109375" style="87" customWidth="1"/>
    <col min="5" max="5" width="9.7109375" style="88" customWidth="1"/>
    <col min="6" max="6" width="8.7109375" style="89" customWidth="1"/>
    <col min="7" max="7" width="9.140625" style="89"/>
    <col min="8" max="23" width="9.140625" style="86"/>
    <col min="24" max="25" width="5.7109375" style="86" customWidth="1"/>
    <col min="26" max="26" width="6.5703125" style="86" customWidth="1"/>
    <col min="27" max="27" width="24.28515625" style="86" customWidth="1"/>
    <col min="28" max="28" width="4.28515625" style="86" customWidth="1"/>
    <col min="29" max="29" width="8.28515625" style="86" customWidth="1"/>
    <col min="30" max="30" width="8.7109375" style="86" customWidth="1"/>
    <col min="31" max="16384" width="9.140625" style="86"/>
  </cols>
  <sheetData>
    <row r="1" spans="1:30">
      <c r="A1" s="90" t="s">
        <v>113</v>
      </c>
      <c r="C1" s="86"/>
      <c r="E1" s="90" t="s">
        <v>114</v>
      </c>
      <c r="F1" s="86"/>
      <c r="G1" s="86"/>
      <c r="Z1" s="83" t="s">
        <v>5</v>
      </c>
      <c r="AA1" s="83" t="s">
        <v>6</v>
      </c>
      <c r="AB1" s="83" t="s">
        <v>7</v>
      </c>
      <c r="AC1" s="83" t="s">
        <v>8</v>
      </c>
      <c r="AD1" s="83" t="s">
        <v>9</v>
      </c>
    </row>
    <row r="2" spans="1:30">
      <c r="A2" s="90" t="s">
        <v>115</v>
      </c>
      <c r="C2" s="86"/>
      <c r="E2" s="90" t="s">
        <v>116</v>
      </c>
      <c r="F2" s="86"/>
      <c r="G2" s="86"/>
      <c r="Z2" s="83" t="s">
        <v>12</v>
      </c>
      <c r="AA2" s="84" t="s">
        <v>67</v>
      </c>
      <c r="AB2" s="84" t="s">
        <v>14</v>
      </c>
      <c r="AC2" s="84"/>
      <c r="AD2" s="85"/>
    </row>
    <row r="3" spans="1:30">
      <c r="A3" s="90" t="s">
        <v>15</v>
      </c>
      <c r="C3" s="86"/>
      <c r="E3" s="90" t="s">
        <v>117</v>
      </c>
      <c r="F3" s="86"/>
      <c r="G3" s="86"/>
      <c r="Z3" s="83" t="s">
        <v>16</v>
      </c>
      <c r="AA3" s="84" t="s">
        <v>68</v>
      </c>
      <c r="AB3" s="84" t="s">
        <v>14</v>
      </c>
      <c r="AC3" s="84" t="s">
        <v>18</v>
      </c>
      <c r="AD3" s="85" t="s">
        <v>19</v>
      </c>
    </row>
    <row r="4" spans="1:30">
      <c r="B4" s="86"/>
      <c r="C4" s="86"/>
      <c r="D4" s="86"/>
      <c r="E4" s="86"/>
      <c r="F4" s="86"/>
      <c r="G4" s="86"/>
      <c r="Z4" s="83" t="s">
        <v>20</v>
      </c>
      <c r="AA4" s="84" t="s">
        <v>69</v>
      </c>
      <c r="AB4" s="84" t="s">
        <v>14</v>
      </c>
      <c r="AC4" s="84"/>
      <c r="AD4" s="85"/>
    </row>
    <row r="5" spans="1:30">
      <c r="A5" s="90" t="s">
        <v>118</v>
      </c>
      <c r="B5" s="86"/>
      <c r="C5" s="86"/>
      <c r="D5" s="86"/>
      <c r="E5" s="86"/>
      <c r="F5" s="86"/>
      <c r="G5" s="86"/>
      <c r="Z5" s="83" t="s">
        <v>22</v>
      </c>
      <c r="AA5" s="84" t="s">
        <v>68</v>
      </c>
      <c r="AB5" s="84" t="s">
        <v>14</v>
      </c>
      <c r="AC5" s="84" t="s">
        <v>18</v>
      </c>
      <c r="AD5" s="85" t="s">
        <v>19</v>
      </c>
    </row>
    <row r="6" spans="1:30">
      <c r="A6" s="90"/>
      <c r="B6" s="86"/>
      <c r="C6" s="86"/>
      <c r="D6" s="86"/>
      <c r="E6" s="86"/>
      <c r="F6" s="86"/>
      <c r="G6" s="86"/>
    </row>
    <row r="7" spans="1:30">
      <c r="A7" s="90"/>
      <c r="B7" s="86"/>
      <c r="C7" s="86"/>
      <c r="D7" s="86"/>
      <c r="E7" s="86"/>
      <c r="F7" s="86"/>
      <c r="G7" s="86"/>
    </row>
    <row r="8" spans="1:30" ht="13.5">
      <c r="A8" s="86" t="s">
        <v>119</v>
      </c>
      <c r="B8" s="91" t="str">
        <f>CONCATENATE(AA2," ",AB2," ",AC2," ",AD2)</f>
        <v xml:space="preserve">Rekapitulácia rozpočtu v EUR  </v>
      </c>
      <c r="G8" s="86"/>
    </row>
    <row r="9" spans="1:30">
      <c r="A9" s="92" t="s">
        <v>70</v>
      </c>
      <c r="B9" s="92" t="s">
        <v>31</v>
      </c>
      <c r="C9" s="92" t="s">
        <v>32</v>
      </c>
      <c r="D9" s="92" t="s">
        <v>33</v>
      </c>
      <c r="E9" s="93" t="s">
        <v>71</v>
      </c>
      <c r="F9" s="93" t="s">
        <v>35</v>
      </c>
      <c r="G9" s="93" t="s">
        <v>40</v>
      </c>
    </row>
    <row r="10" spans="1:30">
      <c r="A10" s="94"/>
      <c r="B10" s="94"/>
      <c r="C10" s="94" t="s">
        <v>57</v>
      </c>
      <c r="D10" s="94"/>
      <c r="E10" s="94" t="s">
        <v>33</v>
      </c>
      <c r="F10" s="94" t="s">
        <v>33</v>
      </c>
      <c r="G10" s="94" t="s">
        <v>33</v>
      </c>
    </row>
    <row r="12" spans="1:30">
      <c r="A12" s="86" t="s">
        <v>141</v>
      </c>
      <c r="B12" s="87">
        <f>Zadanie!H28</f>
        <v>0</v>
      </c>
      <c r="C12" s="87">
        <f>Zadanie!I28</f>
        <v>0</v>
      </c>
      <c r="D12" s="87">
        <f>Zadanie!J28</f>
        <v>0</v>
      </c>
      <c r="E12" s="88">
        <f>Zadanie!L28</f>
        <v>0</v>
      </c>
      <c r="F12" s="89">
        <f>Zadanie!N28</f>
        <v>0</v>
      </c>
      <c r="G12" s="89">
        <f>Zadanie!W28</f>
        <v>0</v>
      </c>
    </row>
    <row r="13" spans="1:30">
      <c r="A13" s="86" t="s">
        <v>181</v>
      </c>
      <c r="B13" s="87">
        <f>Zadanie!H41</f>
        <v>0</v>
      </c>
      <c r="C13" s="87">
        <f>Zadanie!I41</f>
        <v>0</v>
      </c>
      <c r="D13" s="87">
        <f>Zadanie!J41</f>
        <v>0</v>
      </c>
      <c r="E13" s="88">
        <f>Zadanie!L41</f>
        <v>8.8400762400000019</v>
      </c>
      <c r="F13" s="89">
        <f>Zadanie!N41</f>
        <v>0</v>
      </c>
      <c r="G13" s="89">
        <f>Zadanie!W41</f>
        <v>0</v>
      </c>
    </row>
    <row r="14" spans="1:30">
      <c r="A14" s="86" t="s">
        <v>208</v>
      </c>
      <c r="B14" s="87">
        <f>Zadanie!H47</f>
        <v>0</v>
      </c>
      <c r="C14" s="87">
        <f>Zadanie!I47</f>
        <v>0</v>
      </c>
      <c r="D14" s="87">
        <f>Zadanie!J47</f>
        <v>0</v>
      </c>
      <c r="E14" s="88">
        <f>Zadanie!L47</f>
        <v>19.861173999999998</v>
      </c>
      <c r="F14" s="89">
        <f>Zadanie!N47</f>
        <v>0</v>
      </c>
      <c r="G14" s="89">
        <f>Zadanie!W47</f>
        <v>0</v>
      </c>
    </row>
    <row r="15" spans="1:30">
      <c r="A15" s="86" t="s">
        <v>221</v>
      </c>
      <c r="B15" s="87">
        <f>Zadanie!H52</f>
        <v>0</v>
      </c>
      <c r="C15" s="87">
        <f>Zadanie!I52</f>
        <v>0</v>
      </c>
      <c r="D15" s="87">
        <f>Zadanie!J52</f>
        <v>0</v>
      </c>
      <c r="E15" s="88">
        <f>Zadanie!L52</f>
        <v>16.071913000000002</v>
      </c>
      <c r="F15" s="89">
        <f>Zadanie!N52</f>
        <v>0</v>
      </c>
      <c r="G15" s="89">
        <f>Zadanie!W52</f>
        <v>0</v>
      </c>
    </row>
    <row r="16" spans="1:30">
      <c r="A16" s="86" t="s">
        <v>228</v>
      </c>
      <c r="B16" s="87">
        <f>Zadanie!H62</f>
        <v>0</v>
      </c>
      <c r="C16" s="87">
        <f>Zadanie!I62</f>
        <v>0</v>
      </c>
      <c r="D16" s="87">
        <f>Zadanie!J62</f>
        <v>0</v>
      </c>
      <c r="E16" s="88">
        <f>Zadanie!L62</f>
        <v>0.2721904</v>
      </c>
      <c r="F16" s="89">
        <f>Zadanie!N62</f>
        <v>0</v>
      </c>
      <c r="G16" s="89">
        <f>Zadanie!W62</f>
        <v>0</v>
      </c>
    </row>
    <row r="17" spans="1:7">
      <c r="A17" s="86" t="s">
        <v>255</v>
      </c>
      <c r="B17" s="87">
        <f>Zadanie!H64</f>
        <v>0</v>
      </c>
      <c r="C17" s="87">
        <f>Zadanie!I64</f>
        <v>0</v>
      </c>
      <c r="D17" s="87">
        <f>Zadanie!J64</f>
        <v>0</v>
      </c>
      <c r="E17" s="88">
        <f>Zadanie!L64</f>
        <v>45.045353640000002</v>
      </c>
      <c r="F17" s="89">
        <f>Zadanie!N64</f>
        <v>0</v>
      </c>
      <c r="G17" s="89">
        <f>Zadanie!W64</f>
        <v>0</v>
      </c>
    </row>
    <row r="19" spans="1:7">
      <c r="A19" s="86" t="s">
        <v>257</v>
      </c>
      <c r="B19" s="87">
        <f>Zadanie!H106</f>
        <v>0</v>
      </c>
      <c r="C19" s="87">
        <f>Zadanie!I106</f>
        <v>0</v>
      </c>
      <c r="D19" s="87">
        <f>Zadanie!J106</f>
        <v>0</v>
      </c>
      <c r="E19" s="88">
        <f>Zadanie!L106</f>
        <v>7.3104459300000011</v>
      </c>
      <c r="F19" s="89">
        <f>Zadanie!N106</f>
        <v>0</v>
      </c>
      <c r="G19" s="89">
        <f>Zadanie!W106</f>
        <v>0</v>
      </c>
    </row>
    <row r="20" spans="1:7">
      <c r="A20" s="86" t="s">
        <v>324</v>
      </c>
      <c r="B20" s="87">
        <f>Zadanie!H122</f>
        <v>0</v>
      </c>
      <c r="C20" s="87">
        <f>Zadanie!I122</f>
        <v>0</v>
      </c>
      <c r="D20" s="87">
        <f>Zadanie!J122</f>
        <v>0</v>
      </c>
      <c r="E20" s="88">
        <f>Zadanie!L122</f>
        <v>1.0319753600000001</v>
      </c>
      <c r="F20" s="89">
        <f>Zadanie!N122</f>
        <v>0</v>
      </c>
      <c r="G20" s="89">
        <f>Zadanie!W122</f>
        <v>0</v>
      </c>
    </row>
    <row r="21" spans="1:7">
      <c r="A21" s="86" t="s">
        <v>363</v>
      </c>
      <c r="B21" s="87">
        <f>Zadanie!H133</f>
        <v>0</v>
      </c>
      <c r="C21" s="87">
        <f>Zadanie!I133</f>
        <v>0</v>
      </c>
      <c r="D21" s="87">
        <f>Zadanie!J133</f>
        <v>0</v>
      </c>
      <c r="E21" s="88">
        <f>Zadanie!L133</f>
        <v>7.1514960000000002E-2</v>
      </c>
      <c r="F21" s="89">
        <f>Zadanie!N133</f>
        <v>0</v>
      </c>
      <c r="G21" s="89">
        <f>Zadanie!W133</f>
        <v>0</v>
      </c>
    </row>
    <row r="22" spans="1:7">
      <c r="A22" s="86" t="s">
        <v>374</v>
      </c>
      <c r="B22" s="87">
        <f>Zadanie!H135</f>
        <v>0</v>
      </c>
      <c r="C22" s="87">
        <f>Zadanie!I135</f>
        <v>0</v>
      </c>
      <c r="D22" s="87">
        <f>Zadanie!J135</f>
        <v>0</v>
      </c>
      <c r="E22" s="88">
        <f>Zadanie!L135</f>
        <v>8.4139362500000008</v>
      </c>
      <c r="F22" s="89">
        <f>Zadanie!N135</f>
        <v>0</v>
      </c>
      <c r="G22" s="89">
        <f>Zadanie!W135</f>
        <v>0</v>
      </c>
    </row>
    <row r="25" spans="1:7">
      <c r="A25" s="86" t="s">
        <v>375</v>
      </c>
      <c r="B25" s="87">
        <f>Zadanie!H137</f>
        <v>0</v>
      </c>
      <c r="C25" s="87">
        <f>Zadanie!I137</f>
        <v>0</v>
      </c>
      <c r="D25" s="87">
        <f>Zadanie!J137</f>
        <v>0</v>
      </c>
      <c r="E25" s="88">
        <f>Zadanie!L137</f>
        <v>53.459289890000001</v>
      </c>
      <c r="F25" s="89">
        <f>Zadanie!N137</f>
        <v>0</v>
      </c>
      <c r="G25" s="89">
        <f>Zadanie!W137</f>
        <v>0</v>
      </c>
    </row>
  </sheetData>
  <printOptions horizontalCentered="1"/>
  <pageMargins left="0.196527777777778" right="0.196527777777778" top="0.62986111111111098" bottom="0.59027777777777801" header="0.51180555555555596" footer="0.35416666666666702"/>
  <pageSetup paperSize="9" orientation="portrait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tabSelected="1" workbookViewId="0"/>
  </sheetViews>
  <sheetFormatPr defaultColWidth="9.140625"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 t="s">
        <v>120</v>
      </c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83" t="s">
        <v>5</v>
      </c>
      <c r="AA1" s="83" t="s">
        <v>6</v>
      </c>
      <c r="AB1" s="83" t="s">
        <v>7</v>
      </c>
      <c r="AC1" s="83" t="s">
        <v>8</v>
      </c>
      <c r="AD1" s="83" t="s">
        <v>9</v>
      </c>
    </row>
    <row r="2" spans="2:30" ht="18" customHeight="1">
      <c r="B2" s="4"/>
      <c r="C2" s="5" t="s">
        <v>118</v>
      </c>
      <c r="D2" s="5"/>
      <c r="E2" s="5"/>
      <c r="F2" s="5"/>
      <c r="G2" s="6" t="s">
        <v>72</v>
      </c>
      <c r="H2" s="5"/>
      <c r="I2" s="5"/>
      <c r="J2" s="66"/>
      <c r="Z2" s="83" t="s">
        <v>12</v>
      </c>
      <c r="AA2" s="84" t="s">
        <v>73</v>
      </c>
      <c r="AB2" s="84" t="s">
        <v>14</v>
      </c>
      <c r="AC2" s="84"/>
      <c r="AD2" s="85"/>
    </row>
    <row r="3" spans="2:30" ht="18" customHeight="1">
      <c r="B3" s="7"/>
      <c r="C3" s="8"/>
      <c r="D3" s="8"/>
      <c r="E3" s="8"/>
      <c r="F3" s="8"/>
      <c r="G3" s="9" t="s">
        <v>121</v>
      </c>
      <c r="H3" s="8"/>
      <c r="I3" s="8"/>
      <c r="J3" s="67"/>
      <c r="Z3" s="83" t="s">
        <v>16</v>
      </c>
      <c r="AA3" s="84" t="s">
        <v>74</v>
      </c>
      <c r="AB3" s="84" t="s">
        <v>14</v>
      </c>
      <c r="AC3" s="84" t="s">
        <v>18</v>
      </c>
      <c r="AD3" s="85" t="s">
        <v>19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8"/>
      <c r="Z4" s="83" t="s">
        <v>20</v>
      </c>
      <c r="AA4" s="84" t="s">
        <v>75</v>
      </c>
      <c r="AB4" s="84" t="s">
        <v>14</v>
      </c>
      <c r="AC4" s="84"/>
      <c r="AD4" s="85"/>
    </row>
    <row r="5" spans="2:30" ht="18" customHeight="1">
      <c r="B5" s="13"/>
      <c r="C5" s="14" t="s">
        <v>76</v>
      </c>
      <c r="D5" s="14"/>
      <c r="E5" s="14" t="s">
        <v>77</v>
      </c>
      <c r="F5" s="15"/>
      <c r="G5" s="15" t="s">
        <v>78</v>
      </c>
      <c r="H5" s="14"/>
      <c r="I5" s="15" t="s">
        <v>79</v>
      </c>
      <c r="J5" s="69" t="s">
        <v>122</v>
      </c>
      <c r="Z5" s="83" t="s">
        <v>22</v>
      </c>
      <c r="AA5" s="84" t="s">
        <v>74</v>
      </c>
      <c r="AB5" s="84" t="s">
        <v>14</v>
      </c>
      <c r="AC5" s="84" t="s">
        <v>18</v>
      </c>
      <c r="AD5" s="85" t="s">
        <v>19</v>
      </c>
    </row>
    <row r="6" spans="2:30" ht="18" customHeight="1">
      <c r="B6" s="4"/>
      <c r="C6" s="5" t="s">
        <v>2</v>
      </c>
      <c r="D6" s="5" t="s">
        <v>123</v>
      </c>
      <c r="E6" s="5"/>
      <c r="F6" s="5"/>
      <c r="G6" s="5" t="s">
        <v>80</v>
      </c>
      <c r="H6" s="5"/>
      <c r="I6" s="5"/>
      <c r="J6" s="66"/>
    </row>
    <row r="7" spans="2:30" ht="18" customHeight="1">
      <c r="B7" s="16"/>
      <c r="C7" s="17"/>
      <c r="D7" s="18"/>
      <c r="E7" s="18"/>
      <c r="F7" s="18"/>
      <c r="G7" s="18" t="s">
        <v>81</v>
      </c>
      <c r="H7" s="18"/>
      <c r="I7" s="18"/>
      <c r="J7" s="70"/>
    </row>
    <row r="8" spans="2:30" ht="18" customHeight="1">
      <c r="B8" s="7"/>
      <c r="C8" s="8" t="s">
        <v>1</v>
      </c>
      <c r="D8" s="8"/>
      <c r="E8" s="8"/>
      <c r="F8" s="8"/>
      <c r="G8" s="8" t="s">
        <v>80</v>
      </c>
      <c r="H8" s="8"/>
      <c r="I8" s="8"/>
      <c r="J8" s="67"/>
    </row>
    <row r="9" spans="2:30" ht="18" customHeight="1">
      <c r="B9" s="10"/>
      <c r="C9" s="12"/>
      <c r="D9" s="11"/>
      <c r="E9" s="11"/>
      <c r="F9" s="11"/>
      <c r="G9" s="18" t="s">
        <v>81</v>
      </c>
      <c r="H9" s="11"/>
      <c r="I9" s="11"/>
      <c r="J9" s="68"/>
    </row>
    <row r="10" spans="2:30" ht="18" customHeight="1">
      <c r="B10" s="7"/>
      <c r="C10" s="8" t="s">
        <v>82</v>
      </c>
      <c r="D10" s="8" t="s">
        <v>124</v>
      </c>
      <c r="E10" s="8"/>
      <c r="F10" s="8"/>
      <c r="G10" s="8" t="s">
        <v>80</v>
      </c>
      <c r="H10" s="8"/>
      <c r="I10" s="8"/>
      <c r="J10" s="67"/>
    </row>
    <row r="11" spans="2:30" ht="18" customHeight="1">
      <c r="B11" s="19"/>
      <c r="C11" s="20"/>
      <c r="D11" s="20"/>
      <c r="E11" s="20"/>
      <c r="F11" s="20"/>
      <c r="G11" s="20" t="s">
        <v>81</v>
      </c>
      <c r="H11" s="20"/>
      <c r="I11" s="20"/>
      <c r="J11" s="71"/>
    </row>
    <row r="12" spans="2:30" ht="18" customHeight="1">
      <c r="B12" s="21"/>
      <c r="C12" s="5"/>
      <c r="D12" s="5"/>
      <c r="E12" s="5"/>
      <c r="F12" s="22">
        <f>IF(B12&lt;&gt;0,ROUND($J$31/B12,0),0)</f>
        <v>0</v>
      </c>
      <c r="G12" s="6"/>
      <c r="H12" s="5"/>
      <c r="I12" s="5"/>
      <c r="J12" s="72">
        <f>IF(G12&lt;&gt;0,ROUND($J$31/G12,0),0)</f>
        <v>0</v>
      </c>
    </row>
    <row r="13" spans="2:30" ht="18" customHeight="1">
      <c r="B13" s="23"/>
      <c r="C13" s="18"/>
      <c r="D13" s="18"/>
      <c r="E13" s="18"/>
      <c r="F13" s="24">
        <f>IF(B13&lt;&gt;0,ROUND($J$31/B13,0),0)</f>
        <v>0</v>
      </c>
      <c r="G13" s="17"/>
      <c r="H13" s="18"/>
      <c r="I13" s="18"/>
      <c r="J13" s="73">
        <f>IF(G13&lt;&gt;0,ROUND($J$31/G13,0),0)</f>
        <v>0</v>
      </c>
    </row>
    <row r="14" spans="2:30" ht="18" customHeight="1">
      <c r="B14" s="25"/>
      <c r="C14" s="20"/>
      <c r="D14" s="20"/>
      <c r="E14" s="20"/>
      <c r="F14" s="26">
        <f>IF(B14&lt;&gt;0,ROUND($J$31/B14,0),0)</f>
        <v>0</v>
      </c>
      <c r="G14" s="27"/>
      <c r="H14" s="20"/>
      <c r="I14" s="20"/>
      <c r="J14" s="74">
        <f>IF(G14&lt;&gt;0,ROUND($J$31/G14,0),0)</f>
        <v>0</v>
      </c>
    </row>
    <row r="15" spans="2:30" ht="18" customHeight="1">
      <c r="B15" s="28" t="s">
        <v>83</v>
      </c>
      <c r="C15" s="29" t="s">
        <v>84</v>
      </c>
      <c r="D15" s="30" t="s">
        <v>31</v>
      </c>
      <c r="E15" s="30" t="s">
        <v>85</v>
      </c>
      <c r="F15" s="31" t="s">
        <v>86</v>
      </c>
      <c r="G15" s="28" t="s">
        <v>87</v>
      </c>
      <c r="H15" s="32" t="s">
        <v>88</v>
      </c>
      <c r="I15" s="43"/>
      <c r="J15" s="44"/>
    </row>
    <row r="16" spans="2:30" ht="18" customHeight="1">
      <c r="B16" s="33">
        <v>1</v>
      </c>
      <c r="C16" s="34" t="s">
        <v>89</v>
      </c>
      <c r="D16" s="135">
        <f>Zadanie!H64</f>
        <v>0</v>
      </c>
      <c r="E16" s="135">
        <f>Zadanie!I64</f>
        <v>0</v>
      </c>
      <c r="F16" s="136">
        <f>D16+E16</f>
        <v>0</v>
      </c>
      <c r="G16" s="33">
        <v>6</v>
      </c>
      <c r="H16" s="35" t="s">
        <v>125</v>
      </c>
      <c r="I16" s="75"/>
      <c r="J16" s="136">
        <v>0</v>
      </c>
    </row>
    <row r="17" spans="2:10" ht="18" customHeight="1">
      <c r="B17" s="36">
        <v>2</v>
      </c>
      <c r="C17" s="37" t="s">
        <v>90</v>
      </c>
      <c r="D17" s="137">
        <f>Zadanie!H135</f>
        <v>0</v>
      </c>
      <c r="E17" s="137">
        <f>Zadanie!I135</f>
        <v>0</v>
      </c>
      <c r="F17" s="136">
        <f>D17+E17</f>
        <v>0</v>
      </c>
      <c r="G17" s="36">
        <v>7</v>
      </c>
      <c r="H17" s="38" t="s">
        <v>126</v>
      </c>
      <c r="I17" s="8"/>
      <c r="J17" s="138">
        <v>0</v>
      </c>
    </row>
    <row r="18" spans="2:10" ht="18" customHeight="1">
      <c r="B18" s="36">
        <v>3</v>
      </c>
      <c r="C18" s="37" t="s">
        <v>91</v>
      </c>
      <c r="D18" s="137"/>
      <c r="E18" s="137"/>
      <c r="F18" s="136">
        <f>D18+E18</f>
        <v>0</v>
      </c>
      <c r="G18" s="36">
        <v>8</v>
      </c>
      <c r="H18" s="38" t="s">
        <v>127</v>
      </c>
      <c r="I18" s="8"/>
      <c r="J18" s="138">
        <v>0</v>
      </c>
    </row>
    <row r="19" spans="2:10" ht="18" customHeight="1">
      <c r="B19" s="36">
        <v>4</v>
      </c>
      <c r="C19" s="37" t="s">
        <v>92</v>
      </c>
      <c r="D19" s="137"/>
      <c r="E19" s="137"/>
      <c r="F19" s="139">
        <f>D19+E19</f>
        <v>0</v>
      </c>
      <c r="G19" s="36">
        <v>9</v>
      </c>
      <c r="H19" s="38" t="s">
        <v>3</v>
      </c>
      <c r="I19" s="8"/>
      <c r="J19" s="138">
        <v>0</v>
      </c>
    </row>
    <row r="20" spans="2:10" ht="18" customHeight="1">
      <c r="B20" s="39">
        <v>5</v>
      </c>
      <c r="C20" s="40" t="s">
        <v>93</v>
      </c>
      <c r="D20" s="140">
        <f>SUM(D16:D19)</f>
        <v>0</v>
      </c>
      <c r="E20" s="141">
        <f>SUM(E16:E19)</f>
        <v>0</v>
      </c>
      <c r="F20" s="142">
        <f>SUM(F16:F19)</f>
        <v>0</v>
      </c>
      <c r="G20" s="41">
        <v>10</v>
      </c>
      <c r="I20" s="76" t="s">
        <v>94</v>
      </c>
      <c r="J20" s="142">
        <f>SUM(J16:J19)</f>
        <v>0</v>
      </c>
    </row>
    <row r="21" spans="2:10" ht="18" customHeight="1">
      <c r="B21" s="28" t="s">
        <v>95</v>
      </c>
      <c r="C21" s="42"/>
      <c r="D21" s="43" t="s">
        <v>96</v>
      </c>
      <c r="E21" s="43"/>
      <c r="F21" s="44"/>
      <c r="G21" s="28" t="s">
        <v>97</v>
      </c>
      <c r="H21" s="32" t="s">
        <v>98</v>
      </c>
      <c r="I21" s="43"/>
      <c r="J21" s="44"/>
    </row>
    <row r="22" spans="2:10" ht="18" customHeight="1">
      <c r="B22" s="33">
        <v>11</v>
      </c>
      <c r="C22" s="35" t="s">
        <v>128</v>
      </c>
      <c r="D22" s="45" t="s">
        <v>3</v>
      </c>
      <c r="E22" s="46">
        <v>0</v>
      </c>
      <c r="F22" s="136">
        <f>ROUND(((D16+E16+D17+E17+D18)*E22),2)</f>
        <v>0</v>
      </c>
      <c r="G22" s="36">
        <v>16</v>
      </c>
      <c r="H22" s="38" t="s">
        <v>99</v>
      </c>
      <c r="I22" s="77"/>
      <c r="J22" s="138">
        <v>0</v>
      </c>
    </row>
    <row r="23" spans="2:10" ht="18" customHeight="1">
      <c r="B23" s="36">
        <v>12</v>
      </c>
      <c r="C23" s="38" t="s">
        <v>129</v>
      </c>
      <c r="D23" s="47"/>
      <c r="E23" s="48">
        <v>0</v>
      </c>
      <c r="F23" s="138">
        <f>ROUND(((D16+E16+D17+E17+D18)*E23),2)</f>
        <v>0</v>
      </c>
      <c r="G23" s="36">
        <v>17</v>
      </c>
      <c r="H23" s="38" t="s">
        <v>131</v>
      </c>
      <c r="I23" s="77"/>
      <c r="J23" s="138">
        <v>0</v>
      </c>
    </row>
    <row r="24" spans="2:10" ht="18" customHeight="1">
      <c r="B24" s="36">
        <v>13</v>
      </c>
      <c r="C24" s="38" t="s">
        <v>130</v>
      </c>
      <c r="D24" s="47"/>
      <c r="E24" s="48">
        <v>0</v>
      </c>
      <c r="F24" s="138">
        <f>ROUND(((D16+E16+D17+E17+D18)*E24),2)</f>
        <v>0</v>
      </c>
      <c r="G24" s="36">
        <v>18</v>
      </c>
      <c r="H24" s="38" t="s">
        <v>132</v>
      </c>
      <c r="I24" s="77"/>
      <c r="J24" s="138">
        <v>0</v>
      </c>
    </row>
    <row r="25" spans="2:10" ht="18" customHeight="1">
      <c r="B25" s="36">
        <v>14</v>
      </c>
      <c r="C25" s="38" t="s">
        <v>3</v>
      </c>
      <c r="D25" s="47"/>
      <c r="E25" s="48">
        <v>0</v>
      </c>
      <c r="F25" s="138">
        <f>ROUND(((D16+E16+D17+E17+D18+E18)*E25),2)</f>
        <v>0</v>
      </c>
      <c r="G25" s="36">
        <v>19</v>
      </c>
      <c r="H25" s="38" t="s">
        <v>3</v>
      </c>
      <c r="I25" s="77"/>
      <c r="J25" s="138">
        <v>0</v>
      </c>
    </row>
    <row r="26" spans="2:10" ht="18" customHeight="1">
      <c r="B26" s="39">
        <v>15</v>
      </c>
      <c r="C26" s="49"/>
      <c r="D26" s="50"/>
      <c r="E26" s="50" t="s">
        <v>100</v>
      </c>
      <c r="F26" s="142">
        <f>SUM(F22:F25)</f>
        <v>0</v>
      </c>
      <c r="G26" s="39">
        <v>20</v>
      </c>
      <c r="H26" s="49"/>
      <c r="I26" s="50" t="s">
        <v>101</v>
      </c>
      <c r="J26" s="142">
        <f>SUM(J22:J25)</f>
        <v>0</v>
      </c>
    </row>
    <row r="27" spans="2:10" ht="18" customHeight="1">
      <c r="B27" s="51"/>
      <c r="C27" s="52" t="s">
        <v>102</v>
      </c>
      <c r="D27" s="53"/>
      <c r="E27" s="54" t="s">
        <v>103</v>
      </c>
      <c r="F27" s="55"/>
      <c r="G27" s="28" t="s">
        <v>104</v>
      </c>
      <c r="H27" s="32" t="s">
        <v>105</v>
      </c>
      <c r="I27" s="43"/>
      <c r="J27" s="44"/>
    </row>
    <row r="28" spans="2:10" ht="18" customHeight="1">
      <c r="B28" s="56"/>
      <c r="C28" s="57"/>
      <c r="D28" s="58"/>
      <c r="E28" s="59"/>
      <c r="F28" s="55"/>
      <c r="G28" s="33">
        <v>21</v>
      </c>
      <c r="H28" s="35"/>
      <c r="I28" s="78" t="s">
        <v>106</v>
      </c>
      <c r="J28" s="136">
        <f>ROUND(F20,2)+J20+F26+J26</f>
        <v>0</v>
      </c>
    </row>
    <row r="29" spans="2:10" ht="18" customHeight="1">
      <c r="B29" s="56"/>
      <c r="C29" s="58" t="s">
        <v>107</v>
      </c>
      <c r="D29" s="58"/>
      <c r="E29" s="60"/>
      <c r="F29" s="55"/>
      <c r="G29" s="36">
        <v>22</v>
      </c>
      <c r="H29" s="38" t="s">
        <v>133</v>
      </c>
      <c r="I29" s="143">
        <f>J28-I30</f>
        <v>0</v>
      </c>
      <c r="J29" s="138">
        <f>ROUND((I29*20)/100,2)</f>
        <v>0</v>
      </c>
    </row>
    <row r="30" spans="2:10" ht="18" customHeight="1">
      <c r="B30" s="7"/>
      <c r="C30" s="8" t="s">
        <v>108</v>
      </c>
      <c r="D30" s="8"/>
      <c r="E30" s="60"/>
      <c r="F30" s="55"/>
      <c r="G30" s="36">
        <v>23</v>
      </c>
      <c r="H30" s="38" t="s">
        <v>134</v>
      </c>
      <c r="I30" s="143">
        <f>SUMIF(Zadanie!O11:O9999,0,Zadanie!J11:J9999)</f>
        <v>0</v>
      </c>
      <c r="J30" s="138">
        <f>ROUND((I30*0)/100,1)</f>
        <v>0</v>
      </c>
    </row>
    <row r="31" spans="2:10" ht="18" customHeight="1">
      <c r="B31" s="56"/>
      <c r="C31" s="58"/>
      <c r="D31" s="58"/>
      <c r="E31" s="60"/>
      <c r="F31" s="55"/>
      <c r="G31" s="39">
        <v>24</v>
      </c>
      <c r="H31" s="49"/>
      <c r="I31" s="50" t="s">
        <v>109</v>
      </c>
      <c r="J31" s="142">
        <f>SUM(J28:J30)</f>
        <v>0</v>
      </c>
    </row>
    <row r="32" spans="2:10" ht="18" customHeight="1">
      <c r="B32" s="51"/>
      <c r="C32" s="58"/>
      <c r="D32" s="55"/>
      <c r="E32" s="61"/>
      <c r="F32" s="55"/>
      <c r="G32" s="62" t="s">
        <v>110</v>
      </c>
      <c r="H32" s="63" t="s">
        <v>135</v>
      </c>
      <c r="I32" s="79"/>
      <c r="J32" s="80">
        <v>0</v>
      </c>
    </row>
    <row r="33" spans="2:10" ht="18" customHeight="1">
      <c r="B33" s="64"/>
      <c r="C33" s="65"/>
      <c r="D33" s="52" t="s">
        <v>111</v>
      </c>
      <c r="E33" s="65"/>
      <c r="F33" s="65"/>
      <c r="G33" s="65"/>
      <c r="H33" s="65" t="s">
        <v>112</v>
      </c>
      <c r="I33" s="65"/>
      <c r="J33" s="81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82"/>
    </row>
    <row r="35" spans="2:10" ht="18" customHeight="1">
      <c r="B35" s="56"/>
      <c r="C35" s="58" t="s">
        <v>107</v>
      </c>
      <c r="D35" s="58"/>
      <c r="E35" s="58"/>
      <c r="F35" s="57"/>
      <c r="G35" s="58" t="s">
        <v>107</v>
      </c>
      <c r="H35" s="58"/>
      <c r="I35" s="58"/>
      <c r="J35" s="82"/>
    </row>
    <row r="36" spans="2:10" ht="18" customHeight="1">
      <c r="B36" s="7"/>
      <c r="C36" s="8" t="s">
        <v>108</v>
      </c>
      <c r="D36" s="8"/>
      <c r="E36" s="8"/>
      <c r="F36" s="9"/>
      <c r="G36" s="8" t="s">
        <v>108</v>
      </c>
      <c r="H36" s="8"/>
      <c r="I36" s="8"/>
      <c r="J36" s="67"/>
    </row>
    <row r="37" spans="2:10" ht="18" customHeight="1">
      <c r="B37" s="56"/>
      <c r="C37" s="58" t="s">
        <v>103</v>
      </c>
      <c r="D37" s="58"/>
      <c r="E37" s="58"/>
      <c r="F37" s="57"/>
      <c r="G37" s="58" t="s">
        <v>103</v>
      </c>
      <c r="H37" s="58"/>
      <c r="I37" s="58"/>
      <c r="J37" s="82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82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82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82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1"/>
    </row>
    <row r="42" spans="2:10" ht="14.25" customHeight="1"/>
    <row r="43" spans="2:10" ht="2.25" customHeight="1"/>
  </sheetData>
  <printOptions horizontalCentered="1" verticalCentered="1"/>
  <pageMargins left="0.23888888888888901" right="0.26874999999999999" top="0.35416666666666702" bottom="0.43263888888888902" header="0.31388888888888899" footer="0.35416666666666702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Zadanie</vt:lpstr>
      <vt:lpstr>Rekapitulacia</vt:lpstr>
      <vt:lpstr>Kryci list</vt:lpstr>
      <vt:lpstr>Rekapitulacia!Názvy_tlače</vt:lpstr>
      <vt:lpstr>Zadanie!Názvy_tlače</vt:lpstr>
      <vt:lpstr>'Kryci list'!Oblasť_tlače</vt:lpstr>
      <vt:lpstr>Rekapitulacia!Oblasť_tlače</vt:lpstr>
      <vt:lpstr>Zadanie!Oblasť_tlače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PC1</cp:lastModifiedBy>
  <cp:lastPrinted>2020-02-27T11:05:37Z</cp:lastPrinted>
  <dcterms:created xsi:type="dcterms:W3CDTF">1999-04-06T07:39:00Z</dcterms:created>
  <dcterms:modified xsi:type="dcterms:W3CDTF">2020-02-27T11:06:34Z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